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8195" windowHeight="6405" activeTab="4"/>
  </bookViews>
  <sheets>
    <sheet name="RoyMarsh" sheetId="7" r:id="rId1"/>
    <sheet name="20180802" sheetId="1" r:id="rId2"/>
    <sheet name="20190305" sheetId="3" r:id="rId3"/>
    <sheet name="20190324" sheetId="5" r:id="rId4"/>
    <sheet name="TestTrial" sheetId="6" r:id="rId5"/>
    <sheet name="Props" sheetId="4" r:id="rId6"/>
  </sheets>
  <calcPr calcId="144525"/>
</workbook>
</file>

<file path=xl/calcChain.xml><?xml version="1.0" encoding="utf-8"?>
<calcChain xmlns="http://schemas.openxmlformats.org/spreadsheetml/2006/main">
  <c r="K5" i="6" l="1"/>
  <c r="K4" i="6"/>
  <c r="D31" i="7"/>
  <c r="F31" i="7" s="1"/>
  <c r="D30" i="7"/>
  <c r="F30" i="7" s="1"/>
  <c r="D29" i="7"/>
  <c r="F29" i="7" s="1"/>
  <c r="D25" i="7"/>
  <c r="F25" i="7" s="1"/>
  <c r="B24" i="7"/>
  <c r="D24" i="7" s="1"/>
  <c r="F24" i="7" s="1"/>
  <c r="F23" i="7"/>
  <c r="D23" i="7"/>
  <c r="B19" i="7"/>
  <c r="D19" i="7" s="1"/>
  <c r="F19" i="7" s="1"/>
  <c r="D18" i="7"/>
  <c r="F18" i="7" s="1"/>
  <c r="B14" i="7"/>
  <c r="D14" i="7" s="1"/>
  <c r="F14" i="7" s="1"/>
  <c r="F13" i="7"/>
  <c r="D13" i="7"/>
  <c r="D9" i="7"/>
  <c r="B17" i="7" s="1"/>
  <c r="D17" i="7" s="1"/>
  <c r="D8" i="7"/>
  <c r="F8" i="7" s="1"/>
  <c r="D7" i="7"/>
  <c r="F7" i="7" s="1"/>
  <c r="D6" i="7"/>
  <c r="F6" i="7" s="1"/>
  <c r="F9" i="7" s="1"/>
  <c r="H9" i="7" s="1"/>
  <c r="D20" i="7" l="1"/>
  <c r="E22" i="7"/>
  <c r="E12" i="7"/>
  <c r="E28" i="7"/>
  <c r="E17" i="7"/>
  <c r="F17" i="7" s="1"/>
  <c r="F20" i="7" s="1"/>
  <c r="H20" i="7" s="1"/>
  <c r="B28" i="7"/>
  <c r="D28" i="7" s="1"/>
  <c r="B12" i="7"/>
  <c r="B22" i="7"/>
  <c r="D22" i="7" s="1"/>
  <c r="L29" i="6"/>
  <c r="L28" i="6"/>
  <c r="L27" i="6"/>
  <c r="M29" i="6"/>
  <c r="M27" i="6"/>
  <c r="L21" i="6"/>
  <c r="L20" i="6"/>
  <c r="L19" i="6"/>
  <c r="M19" i="6" s="1"/>
  <c r="D24" i="6"/>
  <c r="K31" i="6"/>
  <c r="K23" i="6"/>
  <c r="L13" i="6"/>
  <c r="L12" i="6"/>
  <c r="L11" i="6"/>
  <c r="B32" i="6"/>
  <c r="D32" i="6" s="1"/>
  <c r="B30" i="6"/>
  <c r="D30" i="6" s="1"/>
  <c r="K30" i="6"/>
  <c r="B26" i="6"/>
  <c r="D26" i="6" s="1"/>
  <c r="B25" i="6"/>
  <c r="D25" i="6" s="1"/>
  <c r="B20" i="6"/>
  <c r="D20" i="6" s="1"/>
  <c r="D19" i="6"/>
  <c r="D14" i="6"/>
  <c r="M13" i="6"/>
  <c r="D13" i="6"/>
  <c r="F13" i="6" s="1"/>
  <c r="D12" i="6"/>
  <c r="F12" i="6" s="1"/>
  <c r="D11" i="6"/>
  <c r="F11" i="6" s="1"/>
  <c r="B8" i="6"/>
  <c r="B31" i="6" s="1"/>
  <c r="D31" i="6" s="1"/>
  <c r="K14" i="5"/>
  <c r="M14" i="5"/>
  <c r="L31" i="5"/>
  <c r="K32" i="5"/>
  <c r="M31" i="5"/>
  <c r="M32" i="5" s="1"/>
  <c r="K31" i="5"/>
  <c r="K28" i="5"/>
  <c r="M28" i="5" s="1"/>
  <c r="K27" i="5"/>
  <c r="M27" i="5" s="1"/>
  <c r="K26" i="5"/>
  <c r="M26" i="5" s="1"/>
  <c r="K10" i="5"/>
  <c r="K11" i="5"/>
  <c r="K12" i="5"/>
  <c r="K20" i="5"/>
  <c r="M20" i="5" s="1"/>
  <c r="K19" i="5"/>
  <c r="M19" i="5" s="1"/>
  <c r="K18" i="5"/>
  <c r="M18" i="5" s="1"/>
  <c r="M21" i="5" s="1"/>
  <c r="D26" i="7" l="1"/>
  <c r="F22" i="7"/>
  <c r="F26" i="7" s="1"/>
  <c r="H26" i="7" s="1"/>
  <c r="D15" i="7"/>
  <c r="D12" i="7"/>
  <c r="F12" i="7" s="1"/>
  <c r="F15" i="7" s="1"/>
  <c r="H15" i="7" s="1"/>
  <c r="D32" i="7"/>
  <c r="F28" i="7"/>
  <c r="F32" i="7" s="1"/>
  <c r="M11" i="6"/>
  <c r="K22" i="6"/>
  <c r="K24" i="6" s="1"/>
  <c r="M20" i="6"/>
  <c r="M12" i="6"/>
  <c r="M14" i="6" s="1"/>
  <c r="K14" i="6"/>
  <c r="D15" i="6"/>
  <c r="M21" i="6"/>
  <c r="M28" i="6"/>
  <c r="M30" i="6" s="1"/>
  <c r="M29" i="5"/>
  <c r="K29" i="5"/>
  <c r="K21" i="5"/>
  <c r="K23" i="5" s="1"/>
  <c r="M23" i="5"/>
  <c r="M12" i="5"/>
  <c r="M11" i="5"/>
  <c r="M10" i="5"/>
  <c r="B25" i="5"/>
  <c r="D25" i="5" s="1"/>
  <c r="F25" i="5" s="1"/>
  <c r="B19" i="5"/>
  <c r="D19" i="5" s="1"/>
  <c r="F19" i="5" s="1"/>
  <c r="B31" i="5"/>
  <c r="D31" i="5" s="1"/>
  <c r="F31" i="5" s="1"/>
  <c r="B29" i="5"/>
  <c r="D29" i="5" s="1"/>
  <c r="F29" i="5" s="1"/>
  <c r="B24" i="5"/>
  <c r="D24" i="5" s="1"/>
  <c r="F24" i="5" s="1"/>
  <c r="D23" i="5"/>
  <c r="F23" i="5" s="1"/>
  <c r="D18" i="5"/>
  <c r="F18" i="5" s="1"/>
  <c r="D13" i="5"/>
  <c r="F13" i="5" s="1"/>
  <c r="D12" i="5"/>
  <c r="F12" i="5" s="1"/>
  <c r="D11" i="5"/>
  <c r="F11" i="5" s="1"/>
  <c r="D10" i="5"/>
  <c r="F10" i="5" s="1"/>
  <c r="B7" i="5"/>
  <c r="B30" i="5" s="1"/>
  <c r="D30" i="5" s="1"/>
  <c r="F30" i="5" s="1"/>
  <c r="H32" i="7" l="1"/>
  <c r="K32" i="6"/>
  <c r="K33" i="6" s="1"/>
  <c r="M22" i="6"/>
  <c r="D29" i="6"/>
  <c r="D18" i="6"/>
  <c r="D23" i="6"/>
  <c r="K15" i="6"/>
  <c r="K16" i="6" s="1"/>
  <c r="N32" i="5"/>
  <c r="N29" i="5"/>
  <c r="M13" i="5"/>
  <c r="M15" i="5" s="1"/>
  <c r="N21" i="5"/>
  <c r="N23" i="5"/>
  <c r="K13" i="5"/>
  <c r="F14" i="5"/>
  <c r="D14" i="5"/>
  <c r="E7" i="4"/>
  <c r="F7" i="4" s="1"/>
  <c r="E5" i="4"/>
  <c r="G5" i="4" s="1"/>
  <c r="I4" i="4"/>
  <c r="K4" i="4" s="1"/>
  <c r="G4" i="4"/>
  <c r="F4" i="4"/>
  <c r="B31" i="3"/>
  <c r="D31" i="3" s="1"/>
  <c r="F31" i="3" s="1"/>
  <c r="D13" i="3"/>
  <c r="F13" i="3" s="1"/>
  <c r="B29" i="3"/>
  <c r="D29" i="3" s="1"/>
  <c r="F29" i="3" s="1"/>
  <c r="D25" i="3"/>
  <c r="F25" i="3" s="1"/>
  <c r="B24" i="3"/>
  <c r="D24" i="3" s="1"/>
  <c r="F24" i="3" s="1"/>
  <c r="D23" i="3"/>
  <c r="F23" i="3" s="1"/>
  <c r="D19" i="3"/>
  <c r="F19" i="3" s="1"/>
  <c r="D18" i="3"/>
  <c r="F18" i="3" s="1"/>
  <c r="D12" i="3"/>
  <c r="F12" i="3" s="1"/>
  <c r="D11" i="3"/>
  <c r="F11" i="3" s="1"/>
  <c r="D10" i="3"/>
  <c r="F10" i="3" s="1"/>
  <c r="B7" i="3"/>
  <c r="B30" i="3" s="1"/>
  <c r="D30" i="3" s="1"/>
  <c r="F30" i="3" s="1"/>
  <c r="D23" i="1"/>
  <c r="B29" i="1"/>
  <c r="B7" i="1"/>
  <c r="B30" i="1" s="1"/>
  <c r="D27" i="6" l="1"/>
  <c r="D21" i="6"/>
  <c r="D33" i="6"/>
  <c r="K15" i="5"/>
  <c r="N15" i="5" s="1"/>
  <c r="D17" i="5"/>
  <c r="D28" i="5"/>
  <c r="D32" i="5" s="1"/>
  <c r="D22" i="5"/>
  <c r="H14" i="5"/>
  <c r="G7" i="4"/>
  <c r="I7" i="4"/>
  <c r="K7" i="4" s="1"/>
  <c r="I5" i="4"/>
  <c r="J5" i="4" s="1"/>
  <c r="J7" i="4"/>
  <c r="F5" i="4"/>
  <c r="J4" i="4"/>
  <c r="F14" i="3"/>
  <c r="D14" i="3"/>
  <c r="D22" i="3" s="1"/>
  <c r="D26" i="3" s="1"/>
  <c r="B24" i="1"/>
  <c r="D24" i="1" s="1"/>
  <c r="F24" i="1" s="1"/>
  <c r="D25" i="1"/>
  <c r="F25" i="1" s="1"/>
  <c r="F23" i="1"/>
  <c r="D30" i="1"/>
  <c r="D31" i="1"/>
  <c r="F31" i="1" s="1"/>
  <c r="D29" i="1"/>
  <c r="F29" i="1" s="1"/>
  <c r="D19" i="1"/>
  <c r="F19" i="1" s="1"/>
  <c r="D18" i="1"/>
  <c r="F18" i="1" s="1"/>
  <c r="D14" i="1"/>
  <c r="D13" i="1"/>
  <c r="F13" i="1" s="1"/>
  <c r="D12" i="1"/>
  <c r="F12" i="1" s="1"/>
  <c r="D11" i="1"/>
  <c r="F11" i="1" s="1"/>
  <c r="H14" i="3" l="1"/>
  <c r="D26" i="5"/>
  <c r="E22" i="5"/>
  <c r="F22" i="5" s="1"/>
  <c r="F26" i="5" s="1"/>
  <c r="H26" i="5" s="1"/>
  <c r="E28" i="5"/>
  <c r="F28" i="5" s="1"/>
  <c r="F32" i="5" s="1"/>
  <c r="E17" i="5"/>
  <c r="F17" i="5" s="1"/>
  <c r="F20" i="5" s="1"/>
  <c r="D20" i="5"/>
  <c r="K5" i="4"/>
  <c r="E28" i="3"/>
  <c r="F28" i="3" s="1"/>
  <c r="F32" i="3" s="1"/>
  <c r="E17" i="3"/>
  <c r="D17" i="3"/>
  <c r="D28" i="3"/>
  <c r="D20" i="3"/>
  <c r="F17" i="3"/>
  <c r="F20" i="3" s="1"/>
  <c r="D32" i="3"/>
  <c r="E22" i="3"/>
  <c r="B17" i="1"/>
  <c r="D20" i="1" s="1"/>
  <c r="F14" i="1"/>
  <c r="H14" i="1" s="1"/>
  <c r="E22" i="1" s="1"/>
  <c r="B22" i="1"/>
  <c r="D22" i="1" s="1"/>
  <c r="D26" i="1" s="1"/>
  <c r="F30" i="1"/>
  <c r="B28" i="1"/>
  <c r="D28" i="1" s="1"/>
  <c r="H32" i="5" l="1"/>
  <c r="H20" i="5"/>
  <c r="H32" i="3"/>
  <c r="F22" i="3"/>
  <c r="F26" i="3" s="1"/>
  <c r="H26" i="3" s="1"/>
  <c r="H20" i="3"/>
  <c r="D17" i="1"/>
  <c r="E28" i="1"/>
  <c r="F28" i="1" s="1"/>
  <c r="F32" i="1" s="1"/>
  <c r="F22" i="1"/>
  <c r="F26" i="1" s="1"/>
  <c r="H26" i="1" s="1"/>
  <c r="E17" i="1"/>
  <c r="D32" i="1"/>
  <c r="F17" i="1" l="1"/>
  <c r="F20" i="1" s="1"/>
  <c r="H20" i="1" s="1"/>
  <c r="H32" i="1"/>
  <c r="M24" i="6"/>
  <c r="M32" i="6" s="1"/>
  <c r="N24" i="6"/>
  <c r="E14" i="6" s="1"/>
  <c r="F14" i="6" s="1"/>
  <c r="F15" i="6" s="1"/>
  <c r="M31" i="6" l="1"/>
  <c r="M33" i="6" s="1"/>
  <c r="N33" i="6" s="1"/>
  <c r="M15" i="6"/>
  <c r="M16" i="6" s="1"/>
  <c r="N16" i="6" s="1"/>
  <c r="H15" i="6"/>
  <c r="E31" i="6"/>
  <c r="F31" i="6" s="1"/>
  <c r="E20" i="6"/>
  <c r="F20" i="6" s="1"/>
  <c r="E25" i="6"/>
  <c r="F25" i="6" s="1"/>
  <c r="E18" i="6" l="1"/>
  <c r="F18" i="6" s="1"/>
  <c r="E23" i="6"/>
  <c r="F23" i="6" s="1"/>
  <c r="E29" i="6"/>
  <c r="F29" i="6" s="1"/>
  <c r="E19" i="6"/>
  <c r="F19" i="6" s="1"/>
  <c r="E24" i="6"/>
  <c r="F24" i="6" s="1"/>
  <c r="E30" i="6"/>
  <c r="F30" i="6" s="1"/>
  <c r="E26" i="6"/>
  <c r="F26" i="6" s="1"/>
  <c r="E32" i="6"/>
  <c r="F32" i="6" s="1"/>
  <c r="F33" i="6" l="1"/>
  <c r="F27" i="6"/>
  <c r="F21" i="6"/>
  <c r="H33" i="6" l="1"/>
  <c r="E33" i="6"/>
  <c r="H27" i="6"/>
  <c r="E27" i="6"/>
  <c r="H21" i="6"/>
  <c r="E21" i="6"/>
</calcChain>
</file>

<file path=xl/comments1.xml><?xml version="1.0" encoding="utf-8"?>
<comments xmlns="http://schemas.openxmlformats.org/spreadsheetml/2006/main">
  <authors>
    <author>John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OVER GROSS!!!</t>
        </r>
      </text>
    </comment>
  </commentList>
</comments>
</file>

<file path=xl/comments2.xml><?xml version="1.0" encoding="utf-8"?>
<comments xmlns="http://schemas.openxmlformats.org/spreadsheetml/2006/main">
  <authors>
    <author>John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OVER GROSS!!!</t>
        </r>
      </text>
    </comment>
  </commentList>
</comments>
</file>

<file path=xl/comments3.xml><?xml version="1.0" encoding="utf-8"?>
<comments xmlns="http://schemas.openxmlformats.org/spreadsheetml/2006/main">
  <authors>
    <author>John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10"/>
            <rFont val="Tahoma"/>
            <family val="2"/>
          </rPr>
          <t>OVER GROSS!!!</t>
        </r>
      </text>
    </comment>
  </commentList>
</comments>
</file>

<file path=xl/sharedStrings.xml><?xml version="1.0" encoding="utf-8"?>
<sst xmlns="http://schemas.openxmlformats.org/spreadsheetml/2006/main" count="324" uniqueCount="109">
  <si>
    <t>Item</t>
  </si>
  <si>
    <t>Weight</t>
  </si>
  <si>
    <t>Net Weight</t>
  </si>
  <si>
    <t>Moment Arm</t>
  </si>
  <si>
    <t>Moment Weight</t>
  </si>
  <si>
    <t>Left Wheel</t>
  </si>
  <si>
    <t>Right Wheel</t>
  </si>
  <si>
    <t>Tail Wheel</t>
  </si>
  <si>
    <t>(with oil)</t>
  </si>
  <si>
    <t>Station</t>
  </si>
  <si>
    <t>Full Fuel</t>
  </si>
  <si>
    <t>Sum</t>
  </si>
  <si>
    <t>Datum is firewall surface</t>
  </si>
  <si>
    <t>Maximum</t>
  </si>
  <si>
    <t>C.G.</t>
  </si>
  <si>
    <t>No Fuel</t>
  </si>
  <si>
    <t>Aft</t>
  </si>
  <si>
    <t>Forward</t>
  </si>
  <si>
    <t>N133RM Weight &amp; Balance Calculations</t>
  </si>
  <si>
    <t>Tare</t>
  </si>
  <si>
    <t>Data entry permitted</t>
  </si>
  <si>
    <t>Weighed on 20180802</t>
  </si>
  <si>
    <t>20180802 edited John Bouyea</t>
  </si>
  <si>
    <t>Weighed on 20190305</t>
  </si>
  <si>
    <t>gallons</t>
  </si>
  <si>
    <t>C.G Range</t>
  </si>
  <si>
    <t xml:space="preserve">  Pilot weight #</t>
  </si>
  <si>
    <t xml:space="preserve">  Passenger weight #</t>
  </si>
  <si>
    <t>Baggage aft @ maximum</t>
  </si>
  <si>
    <t>Trial</t>
  </si>
  <si>
    <t>Loading</t>
  </si>
  <si>
    <t>Aircraft Empty</t>
  </si>
  <si>
    <t>22.8" forward</t>
  </si>
  <si>
    <t>29.1" aft</t>
  </si>
  <si>
    <t>(permitted)</t>
  </si>
  <si>
    <t xml:space="preserve"> Fuel weight # computed</t>
  </si>
  <si>
    <t>16G max weight</t>
  </si>
  <si>
    <t>Pilot only (minimum #)</t>
  </si>
  <si>
    <t>Pilot &amp; Passenger (max #)</t>
  </si>
  <si>
    <t>Gross weight #</t>
  </si>
  <si>
    <t xml:space="preserve">  Baggage weight #</t>
  </si>
  <si>
    <t xml:space="preserve"> Computed fuel weight</t>
  </si>
  <si>
    <t xml:space="preserve"> Pilot &amp; Passenger sum #</t>
  </si>
  <si>
    <t>ONLY data entry permitted here!</t>
  </si>
  <si>
    <t>20190305 edited John Bouyea</t>
  </si>
  <si>
    <t>Left Wheel scale</t>
  </si>
  <si>
    <t>Right Wheel scale</t>
  </si>
  <si>
    <t>Tail Wheel scale</t>
  </si>
  <si>
    <t>Sterba</t>
  </si>
  <si>
    <t>Diameter</t>
  </si>
  <si>
    <t>Pitch</t>
  </si>
  <si>
    <t>Serial #</t>
  </si>
  <si>
    <t>RPM</t>
  </si>
  <si>
    <t>Tip Speed FPM</t>
  </si>
  <si>
    <t>Ultimate Speed</t>
  </si>
  <si>
    <t>RPM*Dia*.0043</t>
  </si>
  <si>
    <t>RPM*Pitch*.000947</t>
  </si>
  <si>
    <t>Bouyea</t>
  </si>
  <si>
    <t>Props Inc</t>
  </si>
  <si>
    <t>Burrows</t>
  </si>
  <si>
    <t>Prop Mfr.</t>
  </si>
  <si>
    <t>RPM @ 75%</t>
  </si>
  <si>
    <t>Weighed on 20190324</t>
  </si>
  <si>
    <t>17G max weight</t>
  </si>
  <si>
    <t>20190324 edited John Bouyea</t>
  </si>
  <si>
    <t>Max weight</t>
  </si>
  <si>
    <t>Determine station arms:</t>
  </si>
  <si>
    <t>Pilot</t>
  </si>
  <si>
    <t>Fuel</t>
  </si>
  <si>
    <t>Empty AC + Fuel</t>
  </si>
  <si>
    <t>Empty AC + Pilot</t>
  </si>
  <si>
    <t>Total</t>
  </si>
  <si>
    <t>Empty AC + Fuel + Ballast Block</t>
  </si>
  <si>
    <t>Ballast Block</t>
  </si>
  <si>
    <t>(with oil &amp; wheelpants)</t>
  </si>
  <si>
    <t>Empty AC</t>
  </si>
  <si>
    <t>Moment</t>
  </si>
  <si>
    <t>Load Arms calculated</t>
  </si>
  <si>
    <t>Wheel Arms measured directly</t>
  </si>
  <si>
    <t>20190405 edited John Bouyea</t>
  </si>
  <si>
    <t xml:space="preserve"> - Empty AC</t>
  </si>
  <si>
    <t xml:space="preserve"> = Pilot</t>
  </si>
  <si>
    <t xml:space="preserve"> = Fuel</t>
  </si>
  <si>
    <t xml:space="preserve"> - Fuel</t>
  </si>
  <si>
    <t xml:space="preserve"> = Ballast Block</t>
  </si>
  <si>
    <t>Arm</t>
  </si>
  <si>
    <t>Load Arm calculations</t>
  </si>
  <si>
    <t>Plane Empty C.G.</t>
  </si>
  <si>
    <t>Plane Empty</t>
  </si>
  <si>
    <t>Pilot only</t>
  </si>
  <si>
    <t>Pilot &amp; Passenger</t>
  </si>
  <si>
    <t>Baggage aft</t>
  </si>
  <si>
    <t xml:space="preserve">  Pilot computed #</t>
  </si>
  <si>
    <t xml:space="preserve">  Passenger computed #</t>
  </si>
  <si>
    <t xml:space="preserve">  Baggage maximum #</t>
  </si>
  <si>
    <t>Gross maximum weight</t>
  </si>
  <si>
    <t>C.G Range Permitted</t>
  </si>
  <si>
    <t>19.3"</t>
  </si>
  <si>
    <t>aft of datum</t>
  </si>
  <si>
    <t>27.3"</t>
  </si>
  <si>
    <t>Copied from Roy Marsh Original W&amp;B filed with FAA Airworthiness application 19940816</t>
  </si>
  <si>
    <t>(per data plate on tail)</t>
  </si>
  <si>
    <t>Firewall to Leading Edge (inches)</t>
  </si>
  <si>
    <t>19.3" forward</t>
  </si>
  <si>
    <t>27.3" aft</t>
  </si>
  <si>
    <t>C.G Limits</t>
  </si>
  <si>
    <t>Level AC = FW 90 degrees to floor</t>
  </si>
  <si>
    <t>CG Forward Limit +8"</t>
  </si>
  <si>
    <t>CG Aft Limit +16"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</si>
</sst>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_);[Red]\(0.00\)"/>
    <numFmt numFmtId="166" formatCode="0_);[Red]\(0\)"/>
    <numFmt numFmtId="167" formatCode="0.0_);[Red]\(0.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u val="double"/>
      <sz val="11"/>
      <color theme="8" tint="-0.249977111117893"/>
      <name val="Calibri"/>
      <family val="2"/>
      <scheme val="minor"/>
    </font>
    <font>
      <b/>
      <sz val="14"/>
      <color indexed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0" fillId="8" borderId="0" xfId="0" applyFill="1"/>
    <xf numFmtId="0" fontId="0" fillId="7" borderId="0" xfId="0" applyFill="1"/>
    <xf numFmtId="0" fontId="0" fillId="3" borderId="0" xfId="0" quotePrefix="1" applyFill="1" applyAlignment="1">
      <alignment horizontal="center"/>
    </xf>
    <xf numFmtId="0" fontId="1" fillId="4" borderId="0" xfId="0" applyFont="1" applyFill="1"/>
    <xf numFmtId="164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2" fillId="8" borderId="0" xfId="0" applyFont="1" applyFill="1"/>
    <xf numFmtId="0" fontId="4" fillId="8" borderId="0" xfId="0" applyFont="1" applyFill="1" applyAlignment="1">
      <alignment horizontal="center"/>
    </xf>
    <xf numFmtId="0" fontId="2" fillId="4" borderId="0" xfId="0" applyFont="1" applyFill="1"/>
    <xf numFmtId="164" fontId="4" fillId="4" borderId="0" xfId="0" applyNumberFormat="1" applyFont="1" applyFill="1" applyAlignment="1">
      <alignment horizontal="center"/>
    </xf>
    <xf numFmtId="0" fontId="1" fillId="5" borderId="0" xfId="0" applyFont="1" applyFill="1"/>
    <xf numFmtId="0" fontId="1" fillId="9" borderId="0" xfId="0" applyFont="1" applyFill="1" applyAlignment="1">
      <alignment horizontal="center"/>
    </xf>
    <xf numFmtId="164" fontId="4" fillId="9" borderId="0" xfId="0" applyNumberFormat="1" applyFont="1" applyFill="1" applyAlignment="1">
      <alignment horizontal="center"/>
    </xf>
    <xf numFmtId="0" fontId="1" fillId="9" borderId="0" xfId="0" applyFont="1" applyFill="1"/>
    <xf numFmtId="0" fontId="2" fillId="9" borderId="0" xfId="0" applyFont="1" applyFill="1"/>
    <xf numFmtId="0" fontId="7" fillId="2" borderId="0" xfId="0" applyFont="1" applyFill="1"/>
    <xf numFmtId="0" fontId="0" fillId="0" borderId="0" xfId="0" applyAlignment="1">
      <alignment horizontal="center"/>
    </xf>
    <xf numFmtId="0" fontId="0" fillId="5" borderId="0" xfId="0" quotePrefix="1" applyFill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/>
    <xf numFmtId="0" fontId="8" fillId="11" borderId="0" xfId="0" applyFont="1" applyFill="1"/>
    <xf numFmtId="0" fontId="1" fillId="11" borderId="0" xfId="0" applyFont="1" applyFill="1"/>
    <xf numFmtId="165" fontId="0" fillId="0" borderId="0" xfId="0" applyNumberFormat="1"/>
    <xf numFmtId="165" fontId="1" fillId="0" borderId="0" xfId="0" applyNumberFormat="1" applyFont="1"/>
    <xf numFmtId="165" fontId="8" fillId="11" borderId="0" xfId="0" applyNumberFormat="1" applyFont="1" applyFill="1"/>
    <xf numFmtId="0" fontId="0" fillId="0" borderId="0" xfId="0" applyAlignment="1">
      <alignment vertical="center"/>
    </xf>
    <xf numFmtId="165" fontId="8" fillId="10" borderId="0" xfId="0" applyNumberFormat="1" applyFont="1" applyFill="1"/>
    <xf numFmtId="165" fontId="0" fillId="10" borderId="0" xfId="0" applyNumberFormat="1" applyFill="1"/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/>
    <xf numFmtId="1" fontId="0" fillId="4" borderId="0" xfId="0" applyNumberFormat="1" applyFill="1"/>
    <xf numFmtId="1" fontId="0" fillId="10" borderId="0" xfId="0" applyNumberFormat="1" applyFill="1"/>
    <xf numFmtId="165" fontId="1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2" fillId="4" borderId="0" xfId="0" applyNumberFormat="1" applyFont="1" applyFill="1"/>
    <xf numFmtId="166" fontId="2" fillId="0" borderId="0" xfId="0" applyNumberFormat="1" applyFont="1"/>
    <xf numFmtId="166" fontId="2" fillId="9" borderId="0" xfId="0" applyNumberFormat="1" applyFont="1" applyFill="1"/>
    <xf numFmtId="0" fontId="9" fillId="0" borderId="0" xfId="0" applyFont="1"/>
    <xf numFmtId="165" fontId="10" fillId="0" borderId="0" xfId="0" applyNumberFormat="1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8" fillId="11" borderId="0" xfId="0" applyNumberFormat="1" applyFont="1" applyFill="1" applyAlignment="1">
      <alignment horizontal="center" vertical="center"/>
    </xf>
    <xf numFmtId="165" fontId="8" fillId="10" borderId="0" xfId="0" applyNumberFormat="1" applyFont="1" applyFill="1" applyAlignment="1">
      <alignment horizontal="center" vertical="center"/>
    </xf>
    <xf numFmtId="165" fontId="8" fillId="0" borderId="0" xfId="0" applyNumberFormat="1" applyFont="1"/>
    <xf numFmtId="167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42" sqref="B42"/>
    </sheetView>
  </sheetViews>
  <sheetFormatPr defaultRowHeight="15" x14ac:dyDescent="0.25"/>
  <cols>
    <col min="1" max="1" width="23.28515625" style="3" bestFit="1" customWidth="1"/>
    <col min="2" max="2" width="7.5703125" bestFit="1" customWidth="1"/>
    <col min="3" max="3" width="4.85546875" bestFit="1" customWidth="1"/>
    <col min="4" max="4" width="11.28515625" bestFit="1" customWidth="1"/>
    <col min="5" max="5" width="12.85546875" bestFit="1" customWidth="1"/>
    <col min="6" max="6" width="15.85546875" bestFit="1" customWidth="1"/>
    <col min="7" max="7" width="3.5703125" customWidth="1"/>
    <col min="8" max="8" width="9.7109375" style="5" customWidth="1"/>
  </cols>
  <sheetData>
    <row r="1" spans="1:8" x14ac:dyDescent="0.25">
      <c r="A1" s="72" t="s">
        <v>18</v>
      </c>
      <c r="B1" s="72"/>
      <c r="C1" s="72"/>
    </row>
    <row r="2" spans="1:8" x14ac:dyDescent="0.25">
      <c r="A2" s="6" t="s">
        <v>100</v>
      </c>
    </row>
    <row r="3" spans="1:8" x14ac:dyDescent="0.25">
      <c r="A3" s="6"/>
    </row>
    <row r="4" spans="1:8" s="3" customFormat="1" ht="15.75" thickBot="1" x14ac:dyDescent="0.3">
      <c r="A4" s="8" t="s">
        <v>0</v>
      </c>
      <c r="B4" s="8" t="s">
        <v>1</v>
      </c>
      <c r="C4" s="8" t="s">
        <v>19</v>
      </c>
      <c r="D4" s="8" t="s">
        <v>2</v>
      </c>
      <c r="E4" s="8" t="s">
        <v>3</v>
      </c>
      <c r="F4" s="8" t="s">
        <v>4</v>
      </c>
      <c r="G4" s="8"/>
      <c r="H4" s="9" t="s">
        <v>9</v>
      </c>
    </row>
    <row r="5" spans="1:8" s="7" customFormat="1" ht="15.75" thickTop="1" x14ac:dyDescent="0.25">
      <c r="A5" s="3"/>
      <c r="B5" s="3"/>
      <c r="C5" s="3"/>
      <c r="D5" s="3"/>
      <c r="E5" s="3"/>
      <c r="F5" s="3"/>
      <c r="G5" s="3"/>
      <c r="H5" s="5"/>
    </row>
    <row r="6" spans="1:8" x14ac:dyDescent="0.25">
      <c r="A6" s="3" t="s">
        <v>5</v>
      </c>
      <c r="B6" s="10">
        <v>296</v>
      </c>
      <c r="D6">
        <f>B6-C6</f>
        <v>296</v>
      </c>
      <c r="E6">
        <v>17</v>
      </c>
      <c r="F6">
        <f>D6*E6</f>
        <v>5032</v>
      </c>
    </row>
    <row r="7" spans="1:8" x14ac:dyDescent="0.25">
      <c r="A7" s="3" t="s">
        <v>6</v>
      </c>
      <c r="B7" s="10">
        <v>280</v>
      </c>
      <c r="D7">
        <f t="shared" ref="D7:D8" si="0">B7-C7</f>
        <v>280</v>
      </c>
      <c r="E7">
        <v>17</v>
      </c>
      <c r="F7">
        <f t="shared" ref="F7:F8" si="1">D7*E7</f>
        <v>4760</v>
      </c>
    </row>
    <row r="8" spans="1:8" x14ac:dyDescent="0.25">
      <c r="A8" s="3" t="s">
        <v>7</v>
      </c>
      <c r="B8" s="10">
        <v>10</v>
      </c>
      <c r="D8">
        <f t="shared" si="0"/>
        <v>10</v>
      </c>
      <c r="E8">
        <v>150</v>
      </c>
      <c r="F8">
        <f t="shared" si="1"/>
        <v>1500</v>
      </c>
    </row>
    <row r="9" spans="1:8" x14ac:dyDescent="0.25">
      <c r="A9" s="3" t="s">
        <v>87</v>
      </c>
      <c r="D9">
        <f>SUM(B6:B8)</f>
        <v>586</v>
      </c>
      <c r="F9">
        <f>SUM(F6:F8)</f>
        <v>11292</v>
      </c>
      <c r="H9" s="4">
        <f>F9/D9</f>
        <v>19.269624573378838</v>
      </c>
    </row>
    <row r="10" spans="1:8" x14ac:dyDescent="0.25">
      <c r="A10" s="3" t="s">
        <v>8</v>
      </c>
    </row>
    <row r="12" spans="1:8" x14ac:dyDescent="0.25">
      <c r="A12" s="3" t="s">
        <v>88</v>
      </c>
      <c r="B12">
        <f>$D$9</f>
        <v>586</v>
      </c>
      <c r="D12">
        <f>B12-C12</f>
        <v>586</v>
      </c>
      <c r="E12" s="1">
        <f>$H$9</f>
        <v>19.269624573378838</v>
      </c>
      <c r="F12">
        <f>D12*E12</f>
        <v>11292</v>
      </c>
      <c r="H12" s="5" t="s">
        <v>13</v>
      </c>
    </row>
    <row r="13" spans="1:8" x14ac:dyDescent="0.25">
      <c r="A13" s="3" t="s">
        <v>89</v>
      </c>
      <c r="B13" s="10">
        <v>170</v>
      </c>
      <c r="D13">
        <f t="shared" ref="D13:D14" si="2">B13-C13</f>
        <v>170</v>
      </c>
      <c r="E13">
        <v>43</v>
      </c>
      <c r="F13">
        <f t="shared" ref="F13:F14" si="3">D13*E13</f>
        <v>7310</v>
      </c>
      <c r="H13" s="5" t="s">
        <v>17</v>
      </c>
    </row>
    <row r="14" spans="1:8" x14ac:dyDescent="0.25">
      <c r="A14" s="3" t="s">
        <v>10</v>
      </c>
      <c r="B14" s="10">
        <f>6*16</f>
        <v>96</v>
      </c>
      <c r="D14">
        <f t="shared" si="2"/>
        <v>96</v>
      </c>
      <c r="E14">
        <v>14</v>
      </c>
      <c r="F14">
        <f t="shared" si="3"/>
        <v>1344</v>
      </c>
      <c r="H14" s="5" t="s">
        <v>14</v>
      </c>
    </row>
    <row r="15" spans="1:8" ht="17.25" x14ac:dyDescent="0.4">
      <c r="A15" s="3" t="s">
        <v>11</v>
      </c>
      <c r="D15" s="2">
        <f>SUM(B12:B14)</f>
        <v>852</v>
      </c>
      <c r="F15" s="2">
        <f>SUM(F11:F14)</f>
        <v>19946</v>
      </c>
      <c r="H15" s="4">
        <f>F15/D15</f>
        <v>23.410798122065728</v>
      </c>
    </row>
    <row r="16" spans="1:8" x14ac:dyDescent="0.25">
      <c r="H16" s="4"/>
    </row>
    <row r="17" spans="1:8" x14ac:dyDescent="0.25">
      <c r="A17" s="3" t="s">
        <v>88</v>
      </c>
      <c r="B17">
        <f>$D$9</f>
        <v>586</v>
      </c>
      <c r="D17">
        <f>B17-C17</f>
        <v>586</v>
      </c>
      <c r="E17" s="1">
        <f>$H$9</f>
        <v>19.269624573378838</v>
      </c>
      <c r="F17">
        <f>D17*E17</f>
        <v>11292</v>
      </c>
    </row>
    <row r="18" spans="1:8" x14ac:dyDescent="0.25">
      <c r="A18" s="3" t="s">
        <v>90</v>
      </c>
      <c r="B18" s="10">
        <v>290</v>
      </c>
      <c r="D18">
        <f t="shared" ref="D18:D19" si="4">B18-C18</f>
        <v>290</v>
      </c>
      <c r="E18">
        <v>43</v>
      </c>
      <c r="F18">
        <f t="shared" ref="F18:F19" si="5">D18*E18</f>
        <v>12470</v>
      </c>
    </row>
    <row r="19" spans="1:8" x14ac:dyDescent="0.25">
      <c r="A19" s="3" t="s">
        <v>10</v>
      </c>
      <c r="B19" s="10">
        <f>6*16</f>
        <v>96</v>
      </c>
      <c r="D19">
        <f t="shared" si="4"/>
        <v>96</v>
      </c>
      <c r="E19">
        <v>14</v>
      </c>
      <c r="F19">
        <f t="shared" si="5"/>
        <v>1344</v>
      </c>
    </row>
    <row r="20" spans="1:8" ht="17.25" x14ac:dyDescent="0.4">
      <c r="A20" s="3" t="s">
        <v>11</v>
      </c>
      <c r="D20" s="2">
        <f>SUM(D17:D19)</f>
        <v>972</v>
      </c>
      <c r="F20" s="2">
        <f>SUM(F16:F19)</f>
        <v>25106</v>
      </c>
      <c r="H20" s="4">
        <f>F20/D20</f>
        <v>25.829218106995885</v>
      </c>
    </row>
    <row r="22" spans="1:8" x14ac:dyDescent="0.25">
      <c r="A22" s="3" t="s">
        <v>88</v>
      </c>
      <c r="B22">
        <f>$D$9</f>
        <v>586</v>
      </c>
      <c r="D22">
        <f>B22-C22</f>
        <v>586</v>
      </c>
      <c r="E22" s="1">
        <f>$H$9</f>
        <v>19.269624573378838</v>
      </c>
      <c r="F22">
        <f>D22*E22</f>
        <v>11292</v>
      </c>
    </row>
    <row r="23" spans="1:8" x14ac:dyDescent="0.25">
      <c r="A23" s="3" t="s">
        <v>90</v>
      </c>
      <c r="B23" s="10">
        <v>290</v>
      </c>
      <c r="D23">
        <f t="shared" ref="D23:D25" si="6">B23-C23</f>
        <v>290</v>
      </c>
      <c r="E23">
        <v>43</v>
      </c>
      <c r="F23">
        <f t="shared" ref="F23:F25" si="7">D23*E23</f>
        <v>12470</v>
      </c>
    </row>
    <row r="24" spans="1:8" x14ac:dyDescent="0.25">
      <c r="A24" s="3" t="s">
        <v>10</v>
      </c>
      <c r="B24" s="10">
        <f>6*16</f>
        <v>96</v>
      </c>
      <c r="D24">
        <f t="shared" si="6"/>
        <v>96</v>
      </c>
      <c r="E24">
        <v>14</v>
      </c>
      <c r="F24">
        <f t="shared" si="7"/>
        <v>1344</v>
      </c>
    </row>
    <row r="25" spans="1:8" x14ac:dyDescent="0.25">
      <c r="A25" s="3" t="s">
        <v>91</v>
      </c>
      <c r="B25" s="10">
        <v>20</v>
      </c>
      <c r="D25">
        <f t="shared" si="6"/>
        <v>20</v>
      </c>
      <c r="E25">
        <v>68</v>
      </c>
      <c r="F25">
        <f t="shared" si="7"/>
        <v>1360</v>
      </c>
    </row>
    <row r="26" spans="1:8" ht="17.25" x14ac:dyDescent="0.4">
      <c r="A26" s="3" t="s">
        <v>11</v>
      </c>
      <c r="D26" s="2">
        <f>SUM(D22:D25)</f>
        <v>992</v>
      </c>
      <c r="F26" s="2">
        <f>SUM(F22:F25)</f>
        <v>26466</v>
      </c>
      <c r="H26" s="4">
        <f>F26/D26</f>
        <v>26.679435483870968</v>
      </c>
    </row>
    <row r="27" spans="1:8" ht="17.25" x14ac:dyDescent="0.4">
      <c r="D27" s="2"/>
      <c r="F27" s="2"/>
      <c r="H27" s="4"/>
    </row>
    <row r="28" spans="1:8" x14ac:dyDescent="0.25">
      <c r="A28" s="3" t="s">
        <v>88</v>
      </c>
      <c r="B28">
        <f>$D$9</f>
        <v>586</v>
      </c>
      <c r="D28">
        <f>B28-C28</f>
        <v>586</v>
      </c>
      <c r="E28" s="1">
        <f>$H$9</f>
        <v>19.269624573378838</v>
      </c>
      <c r="F28">
        <f>D28*E28</f>
        <v>11292</v>
      </c>
      <c r="H28" s="5" t="s">
        <v>13</v>
      </c>
    </row>
    <row r="29" spans="1:8" x14ac:dyDescent="0.25">
      <c r="A29" s="3" t="s">
        <v>90</v>
      </c>
      <c r="B29">
        <v>290</v>
      </c>
      <c r="D29">
        <f t="shared" ref="D29:D31" si="8">B29-C29</f>
        <v>290</v>
      </c>
      <c r="E29">
        <v>43</v>
      </c>
      <c r="F29">
        <f t="shared" ref="F29:F31" si="9">D29*E29</f>
        <v>12470</v>
      </c>
      <c r="H29" s="5" t="s">
        <v>16</v>
      </c>
    </row>
    <row r="30" spans="1:8" x14ac:dyDescent="0.25">
      <c r="A30" s="3" t="s">
        <v>15</v>
      </c>
      <c r="B30">
        <v>96</v>
      </c>
      <c r="D30">
        <f t="shared" si="8"/>
        <v>96</v>
      </c>
      <c r="E30">
        <v>14</v>
      </c>
      <c r="F30">
        <f t="shared" si="9"/>
        <v>1344</v>
      </c>
      <c r="H30" s="5" t="s">
        <v>14</v>
      </c>
    </row>
    <row r="31" spans="1:8" x14ac:dyDescent="0.25">
      <c r="A31" s="3" t="s">
        <v>91</v>
      </c>
      <c r="B31">
        <v>20</v>
      </c>
      <c r="D31">
        <f t="shared" si="8"/>
        <v>20</v>
      </c>
      <c r="E31">
        <v>68</v>
      </c>
      <c r="F31">
        <f t="shared" si="9"/>
        <v>1360</v>
      </c>
    </row>
    <row r="32" spans="1:8" ht="17.25" x14ac:dyDescent="0.4">
      <c r="A32" s="3" t="s">
        <v>11</v>
      </c>
      <c r="D32" s="2">
        <f>SUM(D28:D31)</f>
        <v>992</v>
      </c>
      <c r="F32" s="2">
        <f>SUM(F28:F31)</f>
        <v>26466</v>
      </c>
      <c r="H32" s="4">
        <f>F32/D32</f>
        <v>26.679435483870968</v>
      </c>
    </row>
    <row r="33" spans="1:8" ht="17.25" x14ac:dyDescent="0.4">
      <c r="D33" s="2"/>
      <c r="F33" s="2"/>
      <c r="H33" s="4"/>
    </row>
    <row r="34" spans="1:8" x14ac:dyDescent="0.25">
      <c r="A34" s="3" t="s">
        <v>12</v>
      </c>
    </row>
    <row r="35" spans="1:8" x14ac:dyDescent="0.25">
      <c r="A35" s="3" t="s">
        <v>92</v>
      </c>
      <c r="B35">
        <v>170</v>
      </c>
    </row>
    <row r="36" spans="1:8" x14ac:dyDescent="0.25">
      <c r="A36" s="3" t="s">
        <v>93</v>
      </c>
      <c r="B36">
        <v>120</v>
      </c>
    </row>
    <row r="37" spans="1:8" x14ac:dyDescent="0.25">
      <c r="A37" s="3" t="s">
        <v>94</v>
      </c>
      <c r="B37">
        <v>20</v>
      </c>
    </row>
    <row r="38" spans="1:8" x14ac:dyDescent="0.25">
      <c r="A38" s="3" t="s">
        <v>95</v>
      </c>
      <c r="B38">
        <v>1000</v>
      </c>
    </row>
    <row r="39" spans="1:8" x14ac:dyDescent="0.25">
      <c r="A39" s="3" t="s">
        <v>101</v>
      </c>
    </row>
    <row r="41" spans="1:8" x14ac:dyDescent="0.25">
      <c r="A41" s="3" t="s">
        <v>96</v>
      </c>
      <c r="B41" t="s">
        <v>97</v>
      </c>
    </row>
    <row r="42" spans="1:8" x14ac:dyDescent="0.25">
      <c r="A42" s="3" t="s">
        <v>98</v>
      </c>
      <c r="B42" t="s">
        <v>99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4" sqref="D14"/>
    </sheetView>
  </sheetViews>
  <sheetFormatPr defaultRowHeight="15" x14ac:dyDescent="0.25"/>
  <cols>
    <col min="1" max="1" width="23.5703125" style="3" customWidth="1"/>
    <col min="2" max="2" width="8.42578125" bestFit="1" customWidth="1"/>
    <col min="3" max="3" width="4.85546875" bestFit="1" customWidth="1"/>
    <col min="4" max="4" width="11.28515625" bestFit="1" customWidth="1"/>
    <col min="5" max="5" width="15.140625" bestFit="1" customWidth="1"/>
    <col min="6" max="6" width="15.85546875" bestFit="1" customWidth="1"/>
    <col min="7" max="7" width="3.5703125" customWidth="1"/>
    <col min="8" max="8" width="9.7109375" style="5" customWidth="1"/>
  </cols>
  <sheetData>
    <row r="1" spans="1:8" ht="15" customHeight="1" x14ac:dyDescent="0.25">
      <c r="A1" s="72" t="s">
        <v>18</v>
      </c>
      <c r="B1" s="72"/>
      <c r="C1" s="72"/>
    </row>
    <row r="2" spans="1:8" ht="15" customHeight="1" x14ac:dyDescent="0.25">
      <c r="A2" s="25" t="s">
        <v>21</v>
      </c>
      <c r="E2" s="20" t="s">
        <v>12</v>
      </c>
      <c r="F2" s="22"/>
    </row>
    <row r="3" spans="1:8" ht="15" customHeight="1" x14ac:dyDescent="0.25">
      <c r="A3"/>
      <c r="E3" s="20" t="s">
        <v>25</v>
      </c>
      <c r="F3" s="27" t="s">
        <v>32</v>
      </c>
    </row>
    <row r="4" spans="1:8" ht="15" customHeight="1" x14ac:dyDescent="0.25">
      <c r="A4" s="17" t="s">
        <v>26</v>
      </c>
      <c r="B4" s="10">
        <v>190</v>
      </c>
      <c r="E4" s="20" t="s">
        <v>34</v>
      </c>
      <c r="F4" s="27" t="s">
        <v>33</v>
      </c>
    </row>
    <row r="5" spans="1:8" ht="15" customHeight="1" x14ac:dyDescent="0.4">
      <c r="A5" s="17" t="s">
        <v>27</v>
      </c>
      <c r="B5" s="10">
        <v>170</v>
      </c>
      <c r="E5" s="20" t="s">
        <v>39</v>
      </c>
      <c r="F5" s="29">
        <v>1100</v>
      </c>
    </row>
    <row r="6" spans="1:8" ht="15" customHeight="1" x14ac:dyDescent="0.25">
      <c r="A6" s="18" t="s">
        <v>40</v>
      </c>
      <c r="B6" s="10">
        <v>20</v>
      </c>
    </row>
    <row r="7" spans="1:8" ht="15" customHeight="1" x14ac:dyDescent="0.25">
      <c r="A7" s="32" t="s">
        <v>35</v>
      </c>
      <c r="B7" s="16">
        <f>C7*6</f>
        <v>36</v>
      </c>
      <c r="C7" s="10">
        <v>6</v>
      </c>
      <c r="D7" t="s">
        <v>24</v>
      </c>
      <c r="E7" s="14" t="s">
        <v>36</v>
      </c>
      <c r="F7" s="24">
        <v>96</v>
      </c>
    </row>
    <row r="8" spans="1:8" ht="15" customHeight="1" x14ac:dyDescent="0.25">
      <c r="A8"/>
    </row>
    <row r="9" spans="1:8" s="3" customFormat="1" ht="15" customHeight="1" thickBot="1" x14ac:dyDescent="0.3">
      <c r="A9" s="8" t="s">
        <v>0</v>
      </c>
      <c r="B9" s="8" t="s">
        <v>1</v>
      </c>
      <c r="C9" s="8" t="s">
        <v>19</v>
      </c>
      <c r="D9" s="8" t="s">
        <v>2</v>
      </c>
      <c r="E9" s="8" t="s">
        <v>3</v>
      </c>
      <c r="F9" s="8" t="s">
        <v>4</v>
      </c>
      <c r="G9" s="8"/>
      <c r="H9" s="9" t="s">
        <v>9</v>
      </c>
    </row>
    <row r="10" spans="1:8" s="7" customFormat="1" ht="15" customHeight="1" thickTop="1" x14ac:dyDescent="0.25">
      <c r="A10" s="3"/>
      <c r="B10" s="3"/>
      <c r="C10" s="3"/>
      <c r="D10" s="3"/>
      <c r="E10" s="3"/>
      <c r="F10" s="3"/>
      <c r="G10" s="3"/>
      <c r="H10" s="5"/>
    </row>
    <row r="11" spans="1:8" ht="15" customHeight="1" x14ac:dyDescent="0.25">
      <c r="A11" s="3" t="s">
        <v>5</v>
      </c>
      <c r="B11" s="10">
        <v>339</v>
      </c>
      <c r="C11" s="10">
        <v>0</v>
      </c>
      <c r="D11">
        <f>B11-C11</f>
        <v>339</v>
      </c>
      <c r="E11">
        <v>17</v>
      </c>
      <c r="F11">
        <f>D11*E11</f>
        <v>5763</v>
      </c>
    </row>
    <row r="12" spans="1:8" ht="15" customHeight="1" x14ac:dyDescent="0.25">
      <c r="A12" s="3" t="s">
        <v>6</v>
      </c>
      <c r="B12" s="10">
        <v>345</v>
      </c>
      <c r="C12" s="10">
        <v>0</v>
      </c>
      <c r="D12">
        <f t="shared" ref="D12:D13" si="0">B12-C12</f>
        <v>345</v>
      </c>
      <c r="E12">
        <v>17</v>
      </c>
      <c r="F12">
        <f t="shared" ref="F12:F13" si="1">D12*E12</f>
        <v>5865</v>
      </c>
    </row>
    <row r="13" spans="1:8" ht="15" customHeight="1" x14ac:dyDescent="0.25">
      <c r="A13" s="3" t="s">
        <v>7</v>
      </c>
      <c r="B13" s="10">
        <v>18</v>
      </c>
      <c r="C13" s="10">
        <v>0</v>
      </c>
      <c r="D13">
        <f t="shared" si="0"/>
        <v>18</v>
      </c>
      <c r="E13">
        <v>150</v>
      </c>
      <c r="F13">
        <f t="shared" si="1"/>
        <v>2700</v>
      </c>
    </row>
    <row r="14" spans="1:8" ht="15" customHeight="1" x14ac:dyDescent="0.4">
      <c r="A14" s="25" t="s">
        <v>31</v>
      </c>
      <c r="D14" s="30">
        <f>SUM(B11:B13)</f>
        <v>702</v>
      </c>
      <c r="F14" s="30">
        <f>SUM(F11:F13)</f>
        <v>14328</v>
      </c>
      <c r="H14" s="31">
        <f>F14/D14</f>
        <v>20.410256410256409</v>
      </c>
    </row>
    <row r="15" spans="1:8" ht="15" customHeight="1" x14ac:dyDescent="0.25">
      <c r="A15" s="3" t="s">
        <v>8</v>
      </c>
    </row>
    <row r="16" spans="1:8" ht="15" customHeight="1" x14ac:dyDescent="0.25"/>
    <row r="17" spans="1:8" ht="15" customHeight="1" x14ac:dyDescent="0.25">
      <c r="A17" s="20" t="s">
        <v>31</v>
      </c>
      <c r="B17" s="15">
        <f>$D$14</f>
        <v>702</v>
      </c>
      <c r="D17">
        <f>B17-C17</f>
        <v>702</v>
      </c>
      <c r="E17" s="1">
        <f>$H$14</f>
        <v>20.410256410256409</v>
      </c>
      <c r="F17">
        <f>D17*E17</f>
        <v>14327.999999999998</v>
      </c>
      <c r="H17" s="21" t="s">
        <v>13</v>
      </c>
    </row>
    <row r="18" spans="1:8" ht="15" customHeight="1" x14ac:dyDescent="0.25">
      <c r="A18" s="20" t="s">
        <v>37</v>
      </c>
      <c r="B18" s="13">
        <v>125</v>
      </c>
      <c r="D18">
        <f t="shared" ref="D18:D19" si="2">B18-C18</f>
        <v>125</v>
      </c>
      <c r="E18">
        <v>43</v>
      </c>
      <c r="F18">
        <f t="shared" ref="F18:F19" si="3">D18*E18</f>
        <v>5375</v>
      </c>
      <c r="H18" s="21" t="s">
        <v>17</v>
      </c>
    </row>
    <row r="19" spans="1:8" ht="15" customHeight="1" x14ac:dyDescent="0.25">
      <c r="A19" s="20" t="s">
        <v>10</v>
      </c>
      <c r="B19" s="13">
        <v>96</v>
      </c>
      <c r="D19">
        <f t="shared" si="2"/>
        <v>96</v>
      </c>
      <c r="E19">
        <v>14</v>
      </c>
      <c r="F19">
        <f t="shared" si="3"/>
        <v>1344</v>
      </c>
      <c r="H19" s="21" t="s">
        <v>14</v>
      </c>
    </row>
    <row r="20" spans="1:8" ht="15" customHeight="1" x14ac:dyDescent="0.4">
      <c r="A20" s="20" t="s">
        <v>11</v>
      </c>
      <c r="D20" s="2">
        <f>SUM(B17:B19)</f>
        <v>923</v>
      </c>
      <c r="F20" s="2">
        <f>SUM(F16:F19)</f>
        <v>21047</v>
      </c>
      <c r="H20" s="26">
        <f>F20/D20</f>
        <v>22.802816901408452</v>
      </c>
    </row>
    <row r="21" spans="1:8" ht="15" customHeight="1" x14ac:dyDescent="0.25">
      <c r="H21"/>
    </row>
    <row r="22" spans="1:8" ht="15" customHeight="1" x14ac:dyDescent="0.25">
      <c r="A22" s="20" t="s">
        <v>31</v>
      </c>
      <c r="B22" s="15">
        <f>$D$14</f>
        <v>702</v>
      </c>
      <c r="D22">
        <f>B22-C22</f>
        <v>702</v>
      </c>
      <c r="E22" s="1">
        <f>$H$14</f>
        <v>20.410256410256409</v>
      </c>
      <c r="F22">
        <f>D22*E22</f>
        <v>14327.999999999998</v>
      </c>
      <c r="H22" s="21" t="s">
        <v>13</v>
      </c>
    </row>
    <row r="23" spans="1:8" ht="15" customHeight="1" x14ac:dyDescent="0.25">
      <c r="A23" s="20" t="s">
        <v>38</v>
      </c>
      <c r="B23" s="13">
        <v>379</v>
      </c>
      <c r="D23">
        <f t="shared" ref="D23:D25" si="4">B23-C23</f>
        <v>379</v>
      </c>
      <c r="E23">
        <v>43</v>
      </c>
      <c r="F23">
        <f t="shared" ref="F23:F25" si="5">D23*E23</f>
        <v>16297</v>
      </c>
      <c r="H23" s="21" t="s">
        <v>16</v>
      </c>
    </row>
    <row r="24" spans="1:8" ht="15" customHeight="1" x14ac:dyDescent="0.25">
      <c r="A24" s="20" t="s">
        <v>15</v>
      </c>
      <c r="B24" s="13">
        <f>6*0</f>
        <v>0</v>
      </c>
      <c r="D24">
        <f t="shared" si="4"/>
        <v>0</v>
      </c>
      <c r="E24">
        <v>14</v>
      </c>
      <c r="F24">
        <f t="shared" si="5"/>
        <v>0</v>
      </c>
      <c r="H24" s="21" t="s">
        <v>14</v>
      </c>
    </row>
    <row r="25" spans="1:8" ht="15" customHeight="1" x14ac:dyDescent="0.25">
      <c r="A25" s="20" t="s">
        <v>28</v>
      </c>
      <c r="B25" s="13">
        <v>20</v>
      </c>
      <c r="D25">
        <f t="shared" si="4"/>
        <v>20</v>
      </c>
      <c r="E25">
        <v>68</v>
      </c>
      <c r="F25">
        <f t="shared" si="5"/>
        <v>1360</v>
      </c>
      <c r="H25" s="21"/>
    </row>
    <row r="26" spans="1:8" ht="15" customHeight="1" x14ac:dyDescent="0.4">
      <c r="A26" s="20" t="s">
        <v>11</v>
      </c>
      <c r="D26" s="28">
        <f>SUM(D22:D25)</f>
        <v>1101</v>
      </c>
      <c r="F26" s="2">
        <f>SUM(F22:F25)</f>
        <v>31985</v>
      </c>
      <c r="H26" s="26">
        <f>F26/D26</f>
        <v>29.050862851952772</v>
      </c>
    </row>
    <row r="27" spans="1:8" ht="15" customHeight="1" x14ac:dyDescent="0.4">
      <c r="D27" s="2"/>
      <c r="F27" s="2"/>
      <c r="H27" s="4"/>
    </row>
    <row r="28" spans="1:8" ht="15" customHeight="1" x14ac:dyDescent="0.25">
      <c r="A28" s="25" t="s">
        <v>31</v>
      </c>
      <c r="B28" s="15">
        <f>$D$14</f>
        <v>702</v>
      </c>
      <c r="D28">
        <f>B28-C28</f>
        <v>702</v>
      </c>
      <c r="E28" s="1">
        <f>$H$14</f>
        <v>20.410256410256409</v>
      </c>
      <c r="F28">
        <f>D28*E28</f>
        <v>14327.999999999998</v>
      </c>
      <c r="H28" s="33" t="s">
        <v>29</v>
      </c>
    </row>
    <row r="29" spans="1:8" ht="15" customHeight="1" x14ac:dyDescent="0.25">
      <c r="A29" s="17" t="s">
        <v>42</v>
      </c>
      <c r="B29" s="19">
        <f>SUM($B$4:$B$5)</f>
        <v>360</v>
      </c>
      <c r="D29">
        <f t="shared" ref="D29:D31" si="6">B29-C29</f>
        <v>360</v>
      </c>
      <c r="E29">
        <v>43</v>
      </c>
      <c r="F29">
        <f t="shared" ref="F29:F31" si="7">D29*E29</f>
        <v>15480</v>
      </c>
      <c r="H29" s="33" t="s">
        <v>14</v>
      </c>
    </row>
    <row r="30" spans="1:8" ht="15" customHeight="1" x14ac:dyDescent="0.25">
      <c r="A30" s="32" t="s">
        <v>41</v>
      </c>
      <c r="B30" s="16">
        <f>B7</f>
        <v>36</v>
      </c>
      <c r="D30">
        <f t="shared" si="6"/>
        <v>36</v>
      </c>
      <c r="E30">
        <v>14</v>
      </c>
      <c r="F30">
        <f t="shared" si="7"/>
        <v>504</v>
      </c>
      <c r="H30" s="33" t="s">
        <v>30</v>
      </c>
    </row>
    <row r="31" spans="1:8" ht="15" customHeight="1" x14ac:dyDescent="0.25">
      <c r="A31" s="18" t="s">
        <v>40</v>
      </c>
      <c r="B31" s="23">
        <v>0</v>
      </c>
      <c r="D31">
        <f t="shared" si="6"/>
        <v>0</v>
      </c>
      <c r="E31">
        <v>68</v>
      </c>
      <c r="F31">
        <f t="shared" si="7"/>
        <v>0</v>
      </c>
      <c r="H31" s="33"/>
    </row>
    <row r="32" spans="1:8" ht="15" customHeight="1" x14ac:dyDescent="0.4">
      <c r="A32" s="35" t="s">
        <v>11</v>
      </c>
      <c r="D32" s="36">
        <f>SUM(D28:D31)</f>
        <v>1098</v>
      </c>
      <c r="F32" s="36">
        <f>SUM(F28:F31)</f>
        <v>30312</v>
      </c>
      <c r="H32" s="34">
        <f>F32/D32</f>
        <v>27.606557377049182</v>
      </c>
    </row>
    <row r="33" spans="1:8" ht="15" customHeight="1" x14ac:dyDescent="0.4">
      <c r="D33" s="2"/>
      <c r="F33" s="2"/>
      <c r="H33" s="4"/>
    </row>
    <row r="34" spans="1:8" ht="15" customHeight="1" x14ac:dyDescent="0.25"/>
    <row r="35" spans="1:8" ht="15" customHeight="1" x14ac:dyDescent="0.25"/>
    <row r="40" spans="1:8" x14ac:dyDescent="0.25">
      <c r="A40" s="11" t="s">
        <v>20</v>
      </c>
    </row>
    <row r="41" spans="1:8" x14ac:dyDescent="0.25">
      <c r="A41" s="6" t="s">
        <v>22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activeCell="K35" sqref="K35"/>
    </sheetView>
  </sheetViews>
  <sheetFormatPr defaultRowHeight="15" x14ac:dyDescent="0.25"/>
  <cols>
    <col min="1" max="1" width="23.5703125" style="3" customWidth="1"/>
    <col min="2" max="2" width="8.42578125" bestFit="1" customWidth="1"/>
    <col min="3" max="3" width="4.85546875" bestFit="1" customWidth="1"/>
    <col min="4" max="4" width="11.28515625" bestFit="1" customWidth="1"/>
    <col min="5" max="5" width="15.140625" bestFit="1" customWidth="1"/>
    <col min="6" max="6" width="15.85546875" bestFit="1" customWidth="1"/>
    <col min="7" max="7" width="3.5703125" customWidth="1"/>
    <col min="8" max="8" width="9.7109375" style="5" customWidth="1"/>
  </cols>
  <sheetData>
    <row r="1" spans="1:8" ht="15" customHeight="1" x14ac:dyDescent="0.25">
      <c r="A1" s="72" t="s">
        <v>18</v>
      </c>
      <c r="B1" s="72"/>
      <c r="C1" s="72"/>
    </row>
    <row r="2" spans="1:8" ht="15" customHeight="1" x14ac:dyDescent="0.25">
      <c r="A2" s="25" t="s">
        <v>23</v>
      </c>
      <c r="E2" s="20" t="s">
        <v>12</v>
      </c>
      <c r="F2" s="22"/>
    </row>
    <row r="3" spans="1:8" ht="15" customHeight="1" x14ac:dyDescent="0.25">
      <c r="A3"/>
      <c r="E3" s="20" t="s">
        <v>25</v>
      </c>
      <c r="F3" s="27" t="s">
        <v>32</v>
      </c>
    </row>
    <row r="4" spans="1:8" ht="15" customHeight="1" x14ac:dyDescent="0.25">
      <c r="A4" s="17" t="s">
        <v>26</v>
      </c>
      <c r="B4" s="10">
        <v>190</v>
      </c>
      <c r="E4" s="20" t="s">
        <v>34</v>
      </c>
      <c r="F4" s="27" t="s">
        <v>33</v>
      </c>
    </row>
    <row r="5" spans="1:8" ht="15" customHeight="1" x14ac:dyDescent="0.4">
      <c r="A5" s="17" t="s">
        <v>27</v>
      </c>
      <c r="B5" s="10">
        <v>165</v>
      </c>
      <c r="E5" s="20" t="s">
        <v>39</v>
      </c>
      <c r="F5" s="29">
        <v>1100</v>
      </c>
    </row>
    <row r="6" spans="1:8" ht="15" customHeight="1" x14ac:dyDescent="0.25">
      <c r="A6" s="18" t="s">
        <v>40</v>
      </c>
      <c r="B6" s="10">
        <v>0</v>
      </c>
    </row>
    <row r="7" spans="1:8" ht="15" customHeight="1" x14ac:dyDescent="0.25">
      <c r="A7" s="32" t="s">
        <v>35</v>
      </c>
      <c r="B7" s="16">
        <f>C7*6</f>
        <v>36</v>
      </c>
      <c r="C7" s="10">
        <v>6</v>
      </c>
      <c r="D7" t="s">
        <v>24</v>
      </c>
      <c r="E7" s="14" t="s">
        <v>36</v>
      </c>
      <c r="F7" s="24">
        <v>96</v>
      </c>
    </row>
    <row r="8" spans="1:8" ht="15" customHeight="1" x14ac:dyDescent="0.25">
      <c r="A8"/>
    </row>
    <row r="9" spans="1:8" s="3" customFormat="1" ht="15" customHeight="1" thickBot="1" x14ac:dyDescent="0.3">
      <c r="A9" s="8" t="s">
        <v>0</v>
      </c>
      <c r="B9" s="8" t="s">
        <v>1</v>
      </c>
      <c r="C9" s="8" t="s">
        <v>19</v>
      </c>
      <c r="D9" s="8" t="s">
        <v>2</v>
      </c>
      <c r="E9" s="8" t="s">
        <v>3</v>
      </c>
      <c r="F9" s="8" t="s">
        <v>4</v>
      </c>
      <c r="G9" s="8"/>
      <c r="H9" s="9" t="s">
        <v>9</v>
      </c>
    </row>
    <row r="10" spans="1:8" ht="15" customHeight="1" thickTop="1" x14ac:dyDescent="0.25">
      <c r="A10" s="3" t="s">
        <v>45</v>
      </c>
      <c r="B10" s="10">
        <v>398.7</v>
      </c>
      <c r="C10" s="10">
        <v>0</v>
      </c>
      <c r="D10">
        <f>B10-C10</f>
        <v>398.7</v>
      </c>
      <c r="E10">
        <v>17</v>
      </c>
      <c r="F10">
        <f>D10*E10</f>
        <v>6777.9</v>
      </c>
    </row>
    <row r="11" spans="1:8" ht="15" customHeight="1" x14ac:dyDescent="0.25">
      <c r="A11" s="3" t="s">
        <v>46</v>
      </c>
      <c r="B11" s="10">
        <v>396.4</v>
      </c>
      <c r="C11" s="10">
        <v>0</v>
      </c>
      <c r="D11">
        <f t="shared" ref="D11:D13" si="0">B11-C11</f>
        <v>396.4</v>
      </c>
      <c r="E11">
        <v>17</v>
      </c>
      <c r="F11">
        <f t="shared" ref="F11:F13" si="1">D11*E11</f>
        <v>6738.7999999999993</v>
      </c>
    </row>
    <row r="12" spans="1:8" ht="15" customHeight="1" x14ac:dyDescent="0.25">
      <c r="A12" s="3" t="s">
        <v>47</v>
      </c>
      <c r="B12" s="10">
        <v>10.4</v>
      </c>
      <c r="C12" s="10">
        <v>0</v>
      </c>
      <c r="D12">
        <f t="shared" si="0"/>
        <v>10.4</v>
      </c>
      <c r="E12">
        <v>150</v>
      </c>
      <c r="F12">
        <f t="shared" si="1"/>
        <v>1560</v>
      </c>
    </row>
    <row r="13" spans="1:8" x14ac:dyDescent="0.25">
      <c r="A13" s="3" t="s">
        <v>10</v>
      </c>
      <c r="B13" s="10">
        <v>-102</v>
      </c>
      <c r="D13">
        <f t="shared" si="0"/>
        <v>-102</v>
      </c>
      <c r="E13">
        <v>14</v>
      </c>
      <c r="F13">
        <f t="shared" si="1"/>
        <v>-1428</v>
      </c>
    </row>
    <row r="14" spans="1:8" ht="15" customHeight="1" x14ac:dyDescent="0.4">
      <c r="A14" s="25" t="s">
        <v>31</v>
      </c>
      <c r="D14" s="30">
        <f>SUM(D10:D13)</f>
        <v>703.49999999999989</v>
      </c>
      <c r="F14" s="30">
        <f>SUM(F10:F13)</f>
        <v>13648.699999999999</v>
      </c>
      <c r="H14" s="31">
        <f>F14/D14</f>
        <v>19.401137171286425</v>
      </c>
    </row>
    <row r="15" spans="1:8" ht="15" customHeight="1" x14ac:dyDescent="0.25">
      <c r="A15" s="3" t="s">
        <v>8</v>
      </c>
    </row>
    <row r="16" spans="1:8" ht="15" customHeight="1" x14ac:dyDescent="0.25"/>
    <row r="17" spans="1:8" ht="15" customHeight="1" x14ac:dyDescent="0.25">
      <c r="A17" s="20" t="s">
        <v>31</v>
      </c>
      <c r="D17" s="15">
        <f>$D$14</f>
        <v>703.49999999999989</v>
      </c>
      <c r="E17" s="1">
        <f>$H$14</f>
        <v>19.401137171286425</v>
      </c>
      <c r="F17">
        <f>D17*E17</f>
        <v>13648.699999999999</v>
      </c>
      <c r="H17" s="21" t="s">
        <v>13</v>
      </c>
    </row>
    <row r="18" spans="1:8" ht="15" customHeight="1" x14ac:dyDescent="0.25">
      <c r="A18" s="20" t="s">
        <v>37</v>
      </c>
      <c r="B18" s="13">
        <v>160</v>
      </c>
      <c r="D18">
        <f t="shared" ref="D18:D19" si="2">B18-C18</f>
        <v>160</v>
      </c>
      <c r="E18">
        <v>43</v>
      </c>
      <c r="F18">
        <f>D18*E18</f>
        <v>6880</v>
      </c>
      <c r="H18" s="21" t="s">
        <v>17</v>
      </c>
    </row>
    <row r="19" spans="1:8" ht="15" customHeight="1" x14ac:dyDescent="0.25">
      <c r="A19" s="20" t="s">
        <v>10</v>
      </c>
      <c r="B19" s="13">
        <v>96</v>
      </c>
      <c r="D19">
        <f t="shared" si="2"/>
        <v>96</v>
      </c>
      <c r="E19">
        <v>14</v>
      </c>
      <c r="F19">
        <f t="shared" ref="F19" si="3">D19*E19</f>
        <v>1344</v>
      </c>
      <c r="H19" s="21" t="s">
        <v>14</v>
      </c>
    </row>
    <row r="20" spans="1:8" ht="15" customHeight="1" x14ac:dyDescent="0.4">
      <c r="A20" s="20" t="s">
        <v>11</v>
      </c>
      <c r="D20" s="2">
        <f>SUM(D17:D19)</f>
        <v>959.49999999999989</v>
      </c>
      <c r="F20" s="2">
        <f>SUM(F16:F19)</f>
        <v>21872.699999999997</v>
      </c>
      <c r="H20" s="26">
        <f>F20/D20</f>
        <v>22.795935383011987</v>
      </c>
    </row>
    <row r="21" spans="1:8" ht="15" customHeight="1" x14ac:dyDescent="0.25">
      <c r="H21"/>
    </row>
    <row r="22" spans="1:8" ht="15" customHeight="1" x14ac:dyDescent="0.25">
      <c r="A22" s="20" t="s">
        <v>31</v>
      </c>
      <c r="D22" s="15">
        <f>$D$14</f>
        <v>703.49999999999989</v>
      </c>
      <c r="E22" s="1">
        <f>$H$14</f>
        <v>19.401137171286425</v>
      </c>
      <c r="F22">
        <f>D22*E22</f>
        <v>13648.699999999999</v>
      </c>
      <c r="H22" s="21" t="s">
        <v>13</v>
      </c>
    </row>
    <row r="23" spans="1:8" ht="15" customHeight="1" x14ac:dyDescent="0.25">
      <c r="A23" s="20" t="s">
        <v>38</v>
      </c>
      <c r="B23" s="13">
        <v>435</v>
      </c>
      <c r="D23">
        <f t="shared" ref="D23:D25" si="4">B23-C23</f>
        <v>435</v>
      </c>
      <c r="E23">
        <v>43</v>
      </c>
      <c r="F23">
        <f t="shared" ref="F23:F25" si="5">D23*E23</f>
        <v>18705</v>
      </c>
      <c r="H23" s="21" t="s">
        <v>16</v>
      </c>
    </row>
    <row r="24" spans="1:8" ht="15" customHeight="1" x14ac:dyDescent="0.25">
      <c r="A24" s="20" t="s">
        <v>15</v>
      </c>
      <c r="B24" s="13">
        <f>6*0</f>
        <v>0</v>
      </c>
      <c r="D24">
        <f t="shared" si="4"/>
        <v>0</v>
      </c>
      <c r="E24">
        <v>14</v>
      </c>
      <c r="F24">
        <f t="shared" si="5"/>
        <v>0</v>
      </c>
      <c r="H24" s="21" t="s">
        <v>14</v>
      </c>
    </row>
    <row r="25" spans="1:8" ht="15" customHeight="1" x14ac:dyDescent="0.25">
      <c r="A25" s="20" t="s">
        <v>28</v>
      </c>
      <c r="B25" s="13">
        <v>20</v>
      </c>
      <c r="D25">
        <f t="shared" si="4"/>
        <v>20</v>
      </c>
      <c r="E25">
        <v>68</v>
      </c>
      <c r="F25">
        <f t="shared" si="5"/>
        <v>1360</v>
      </c>
      <c r="H25" s="21"/>
    </row>
    <row r="26" spans="1:8" ht="15" customHeight="1" x14ac:dyDescent="0.4">
      <c r="A26" s="20" t="s">
        <v>11</v>
      </c>
      <c r="D26" s="28">
        <f>SUM(D22:D25)</f>
        <v>1158.5</v>
      </c>
      <c r="F26" s="2">
        <f>SUM(F22:F25)</f>
        <v>33713.699999999997</v>
      </c>
      <c r="H26" s="26">
        <f>F26/D26</f>
        <v>29.10116529995684</v>
      </c>
    </row>
    <row r="27" spans="1:8" ht="15" customHeight="1" x14ac:dyDescent="0.4">
      <c r="D27" s="2"/>
      <c r="F27" s="2"/>
      <c r="H27" s="4"/>
    </row>
    <row r="28" spans="1:8" ht="15" customHeight="1" x14ac:dyDescent="0.25">
      <c r="A28" s="25" t="s">
        <v>31</v>
      </c>
      <c r="D28" s="15">
        <f>$D$14</f>
        <v>703.49999999999989</v>
      </c>
      <c r="E28" s="1">
        <f>$H$14</f>
        <v>19.401137171286425</v>
      </c>
      <c r="F28">
        <f>D28*E28</f>
        <v>13648.699999999999</v>
      </c>
      <c r="H28" s="33" t="s">
        <v>29</v>
      </c>
    </row>
    <row r="29" spans="1:8" ht="15" customHeight="1" x14ac:dyDescent="0.25">
      <c r="A29" s="17" t="s">
        <v>42</v>
      </c>
      <c r="B29" s="19">
        <f>SUM($B$4:$B$5)</f>
        <v>355</v>
      </c>
      <c r="D29">
        <f t="shared" ref="D29:D31" si="6">B29-C29</f>
        <v>355</v>
      </c>
      <c r="E29">
        <v>43</v>
      </c>
      <c r="F29">
        <f t="shared" ref="F29:F31" si="7">D29*E29</f>
        <v>15265</v>
      </c>
      <c r="H29" s="33" t="s">
        <v>14</v>
      </c>
    </row>
    <row r="30" spans="1:8" ht="15" customHeight="1" x14ac:dyDescent="0.25">
      <c r="A30" s="32" t="s">
        <v>41</v>
      </c>
      <c r="B30" s="16">
        <f>B7</f>
        <v>36</v>
      </c>
      <c r="D30">
        <f t="shared" si="6"/>
        <v>36</v>
      </c>
      <c r="E30">
        <v>14</v>
      </c>
      <c r="F30">
        <f t="shared" si="7"/>
        <v>504</v>
      </c>
      <c r="H30" s="33" t="s">
        <v>30</v>
      </c>
    </row>
    <row r="31" spans="1:8" ht="15" customHeight="1" x14ac:dyDescent="0.25">
      <c r="A31" s="18" t="s">
        <v>40</v>
      </c>
      <c r="B31" s="23">
        <f>B6</f>
        <v>0</v>
      </c>
      <c r="D31">
        <f t="shared" si="6"/>
        <v>0</v>
      </c>
      <c r="E31">
        <v>68</v>
      </c>
      <c r="F31">
        <f t="shared" si="7"/>
        <v>0</v>
      </c>
      <c r="H31" s="33"/>
    </row>
    <row r="32" spans="1:8" ht="15" customHeight="1" x14ac:dyDescent="0.4">
      <c r="A32" s="35" t="s">
        <v>11</v>
      </c>
      <c r="D32" s="36">
        <f>SUM(D28:D31)</f>
        <v>1094.5</v>
      </c>
      <c r="F32" s="36">
        <f>SUM(F28:F31)</f>
        <v>29417.699999999997</v>
      </c>
      <c r="H32" s="34">
        <f>F32/D32</f>
        <v>26.877752398355412</v>
      </c>
    </row>
    <row r="33" spans="1:8" ht="15" customHeight="1" x14ac:dyDescent="0.4">
      <c r="D33" s="2"/>
      <c r="F33" s="2"/>
      <c r="H33" s="4"/>
    </row>
    <row r="35" spans="1:8" ht="15.75" x14ac:dyDescent="0.25">
      <c r="A35" s="37" t="s">
        <v>43</v>
      </c>
      <c r="B35" s="37"/>
    </row>
    <row r="36" spans="1:8" x14ac:dyDescent="0.25">
      <c r="A36" s="6" t="s">
        <v>44</v>
      </c>
    </row>
  </sheetData>
  <mergeCells count="1">
    <mergeCell ref="A1:C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workbookViewId="0">
      <selection activeCell="D37" sqref="D37"/>
    </sheetView>
  </sheetViews>
  <sheetFormatPr defaultRowHeight="15" x14ac:dyDescent="0.25"/>
  <cols>
    <col min="1" max="1" width="23.5703125" style="3" customWidth="1"/>
    <col min="2" max="2" width="8.42578125" bestFit="1" customWidth="1"/>
    <col min="3" max="3" width="4.85546875" bestFit="1" customWidth="1"/>
    <col min="4" max="4" width="11.28515625" bestFit="1" customWidth="1"/>
    <col min="5" max="5" width="15.140625" bestFit="1" customWidth="1"/>
    <col min="6" max="6" width="15.85546875" bestFit="1" customWidth="1"/>
    <col min="7" max="7" width="3.5703125" customWidth="1"/>
    <col min="8" max="8" width="9.7109375" style="5" customWidth="1"/>
    <col min="10" max="10" width="28.5703125" bestFit="1" customWidth="1"/>
    <col min="14" max="14" width="9.140625" style="44"/>
  </cols>
  <sheetData>
    <row r="1" spans="1:14" ht="15" customHeight="1" x14ac:dyDescent="0.25">
      <c r="A1" s="72" t="s">
        <v>18</v>
      </c>
      <c r="B1" s="72"/>
      <c r="C1" s="72"/>
    </row>
    <row r="2" spans="1:14" ht="15" customHeight="1" x14ac:dyDescent="0.25">
      <c r="A2" s="25" t="s">
        <v>62</v>
      </c>
      <c r="E2" s="20" t="s">
        <v>12</v>
      </c>
      <c r="F2" s="22"/>
    </row>
    <row r="3" spans="1:14" ht="15" customHeight="1" x14ac:dyDescent="0.25">
      <c r="A3"/>
      <c r="E3" s="20" t="s">
        <v>25</v>
      </c>
      <c r="F3" s="27" t="s">
        <v>32</v>
      </c>
    </row>
    <row r="4" spans="1:14" ht="15" customHeight="1" x14ac:dyDescent="0.25">
      <c r="A4" s="17" t="s">
        <v>26</v>
      </c>
      <c r="B4" s="10">
        <v>212</v>
      </c>
      <c r="E4" s="20" t="s">
        <v>34</v>
      </c>
      <c r="F4" s="27" t="s">
        <v>33</v>
      </c>
    </row>
    <row r="5" spans="1:14" ht="15" customHeight="1" x14ac:dyDescent="0.4">
      <c r="A5" s="17" t="s">
        <v>27</v>
      </c>
      <c r="B5" s="10">
        <v>0</v>
      </c>
      <c r="E5" s="20" t="s">
        <v>39</v>
      </c>
      <c r="F5" s="29">
        <v>1100</v>
      </c>
    </row>
    <row r="6" spans="1:14" ht="15" customHeight="1" x14ac:dyDescent="0.25">
      <c r="A6" s="18" t="s">
        <v>40</v>
      </c>
      <c r="B6" s="10">
        <v>0</v>
      </c>
      <c r="E6" s="18" t="s">
        <v>65</v>
      </c>
      <c r="F6" s="40">
        <v>20</v>
      </c>
    </row>
    <row r="7" spans="1:14" ht="15" customHeight="1" x14ac:dyDescent="0.25">
      <c r="A7" s="32" t="s">
        <v>35</v>
      </c>
      <c r="B7" s="16">
        <f>C7*6</f>
        <v>0</v>
      </c>
      <c r="C7" s="10">
        <v>0</v>
      </c>
      <c r="D7" t="s">
        <v>24</v>
      </c>
      <c r="E7" s="16" t="s">
        <v>63</v>
      </c>
      <c r="F7" s="39">
        <v>102</v>
      </c>
    </row>
    <row r="8" spans="1:14" ht="15" customHeight="1" x14ac:dyDescent="0.25">
      <c r="A8"/>
      <c r="J8" s="3" t="s">
        <v>66</v>
      </c>
    </row>
    <row r="9" spans="1:14" s="3" customFormat="1" ht="15" customHeight="1" thickBot="1" x14ac:dyDescent="0.3">
      <c r="A9" s="8" t="s">
        <v>0</v>
      </c>
      <c r="B9" s="50" t="s">
        <v>1</v>
      </c>
      <c r="C9" s="50" t="s">
        <v>19</v>
      </c>
      <c r="D9" s="50" t="s">
        <v>2</v>
      </c>
      <c r="E9" s="50" t="s">
        <v>3</v>
      </c>
      <c r="F9" s="50" t="s">
        <v>76</v>
      </c>
      <c r="G9" s="50"/>
      <c r="H9" s="50" t="s">
        <v>9</v>
      </c>
      <c r="J9" s="42" t="s">
        <v>70</v>
      </c>
      <c r="K9" s="43"/>
      <c r="N9" s="45"/>
    </row>
    <row r="10" spans="1:14" ht="15" customHeight="1" thickTop="1" x14ac:dyDescent="0.25">
      <c r="A10" s="3" t="s">
        <v>45</v>
      </c>
      <c r="B10" s="10">
        <v>353</v>
      </c>
      <c r="C10" s="10">
        <v>0</v>
      </c>
      <c r="D10">
        <f>B10-C10</f>
        <v>353</v>
      </c>
      <c r="E10">
        <v>17</v>
      </c>
      <c r="F10">
        <f>D10*E10</f>
        <v>6001</v>
      </c>
      <c r="J10" s="10">
        <v>461</v>
      </c>
      <c r="K10">
        <f>J10</f>
        <v>461</v>
      </c>
      <c r="L10">
        <v>17</v>
      </c>
      <c r="M10">
        <f>K10*L10</f>
        <v>7837</v>
      </c>
    </row>
    <row r="11" spans="1:14" ht="15" customHeight="1" x14ac:dyDescent="0.25">
      <c r="A11" s="3" t="s">
        <v>46</v>
      </c>
      <c r="B11" s="10">
        <v>357</v>
      </c>
      <c r="C11" s="10">
        <v>0</v>
      </c>
      <c r="D11">
        <f t="shared" ref="D11:D13" si="0">B11-C11</f>
        <v>357</v>
      </c>
      <c r="E11">
        <v>17</v>
      </c>
      <c r="F11">
        <f t="shared" ref="F11:F13" si="1">D11*E11</f>
        <v>6069</v>
      </c>
      <c r="J11" s="10">
        <v>425</v>
      </c>
      <c r="K11">
        <f t="shared" ref="K11:K12" si="2">J11</f>
        <v>425</v>
      </c>
      <c r="L11">
        <v>17</v>
      </c>
      <c r="M11">
        <f>K11*L11</f>
        <v>7225</v>
      </c>
    </row>
    <row r="12" spans="1:14" ht="15" customHeight="1" x14ac:dyDescent="0.25">
      <c r="A12" s="3" t="s">
        <v>47</v>
      </c>
      <c r="B12" s="10">
        <v>16</v>
      </c>
      <c r="C12" s="10">
        <v>0</v>
      </c>
      <c r="D12">
        <f t="shared" si="0"/>
        <v>16</v>
      </c>
      <c r="E12">
        <v>150</v>
      </c>
      <c r="F12">
        <f t="shared" si="1"/>
        <v>2400</v>
      </c>
      <c r="J12" s="10">
        <v>52</v>
      </c>
      <c r="K12">
        <f t="shared" si="2"/>
        <v>52</v>
      </c>
      <c r="L12">
        <v>150</v>
      </c>
      <c r="M12">
        <f>K12*L12</f>
        <v>7800</v>
      </c>
    </row>
    <row r="13" spans="1:14" x14ac:dyDescent="0.25">
      <c r="A13" s="3" t="s">
        <v>10</v>
      </c>
      <c r="B13" s="10">
        <v>0</v>
      </c>
      <c r="D13">
        <f t="shared" si="0"/>
        <v>0</v>
      </c>
      <c r="E13">
        <v>14</v>
      </c>
      <c r="F13">
        <f t="shared" si="1"/>
        <v>0</v>
      </c>
      <c r="J13" t="s">
        <v>71</v>
      </c>
      <c r="K13">
        <f>SUM(K10:K12)</f>
        <v>938</v>
      </c>
      <c r="M13">
        <f>SUM(M10:M12)</f>
        <v>22862</v>
      </c>
    </row>
    <row r="14" spans="1:14" ht="15" customHeight="1" x14ac:dyDescent="0.4">
      <c r="A14" s="25" t="s">
        <v>31</v>
      </c>
      <c r="D14" s="30">
        <f>SUM(D10:D13)</f>
        <v>726</v>
      </c>
      <c r="F14" s="30">
        <f>SUM(F10:F13)</f>
        <v>14470</v>
      </c>
      <c r="H14" s="31">
        <f>F14/D14</f>
        <v>19.931129476584022</v>
      </c>
      <c r="J14" s="47" t="s">
        <v>75</v>
      </c>
      <c r="K14" s="15">
        <f>$D$14</f>
        <v>726</v>
      </c>
      <c r="M14" s="15">
        <f>$F$14</f>
        <v>14470</v>
      </c>
      <c r="N14"/>
    </row>
    <row r="15" spans="1:14" ht="15" customHeight="1" x14ac:dyDescent="0.25">
      <c r="A15" s="3" t="s">
        <v>74</v>
      </c>
      <c r="J15" t="s">
        <v>67</v>
      </c>
      <c r="K15">
        <f>K13-K14</f>
        <v>212</v>
      </c>
      <c r="M15">
        <f>M13-M14</f>
        <v>8392</v>
      </c>
      <c r="N15" s="46">
        <f>M15/K15</f>
        <v>39.584905660377359</v>
      </c>
    </row>
    <row r="16" spans="1:14" ht="15" customHeight="1" x14ac:dyDescent="0.25"/>
    <row r="17" spans="1:14" ht="15" customHeight="1" x14ac:dyDescent="0.25">
      <c r="A17" s="20" t="s">
        <v>31</v>
      </c>
      <c r="D17" s="15">
        <f>$D$14</f>
        <v>726</v>
      </c>
      <c r="E17" s="1">
        <f>$H$14</f>
        <v>19.931129476584022</v>
      </c>
      <c r="F17">
        <f>D17*E17</f>
        <v>14470</v>
      </c>
      <c r="H17" s="21" t="s">
        <v>13</v>
      </c>
      <c r="J17" s="42" t="s">
        <v>69</v>
      </c>
      <c r="K17" s="43"/>
      <c r="L17" s="3"/>
      <c r="M17" s="3"/>
      <c r="N17" s="45"/>
    </row>
    <row r="18" spans="1:14" ht="15" customHeight="1" x14ac:dyDescent="0.25">
      <c r="A18" s="20" t="s">
        <v>37</v>
      </c>
      <c r="B18" s="13">
        <v>147</v>
      </c>
      <c r="D18">
        <f t="shared" ref="D18:D19" si="3">B18-C18</f>
        <v>147</v>
      </c>
      <c r="E18">
        <v>43</v>
      </c>
      <c r="F18">
        <f>D18*E18</f>
        <v>6321</v>
      </c>
      <c r="H18" s="21" t="s">
        <v>17</v>
      </c>
      <c r="J18" s="10">
        <v>404</v>
      </c>
      <c r="K18">
        <f>J18</f>
        <v>404</v>
      </c>
      <c r="L18">
        <v>17</v>
      </c>
      <c r="M18">
        <f>K18*L18</f>
        <v>6868</v>
      </c>
    </row>
    <row r="19" spans="1:14" ht="15" customHeight="1" x14ac:dyDescent="0.25">
      <c r="A19" s="20" t="s">
        <v>10</v>
      </c>
      <c r="B19" s="16">
        <f>F7</f>
        <v>102</v>
      </c>
      <c r="D19">
        <f t="shared" si="3"/>
        <v>102</v>
      </c>
      <c r="E19">
        <v>14</v>
      </c>
      <c r="F19">
        <f t="shared" ref="F19" si="4">D19*E19</f>
        <v>1428</v>
      </c>
      <c r="H19" s="21" t="s">
        <v>14</v>
      </c>
      <c r="J19" s="10">
        <v>405</v>
      </c>
      <c r="K19">
        <f t="shared" ref="K19:K20" si="5">J19</f>
        <v>405</v>
      </c>
      <c r="L19">
        <v>17</v>
      </c>
      <c r="M19">
        <f t="shared" ref="M19:M20" si="6">K19*L19</f>
        <v>6885</v>
      </c>
    </row>
    <row r="20" spans="1:14" ht="15" customHeight="1" x14ac:dyDescent="0.4">
      <c r="A20" s="20" t="s">
        <v>11</v>
      </c>
      <c r="D20" s="2">
        <f>SUM(D17:D19)</f>
        <v>975</v>
      </c>
      <c r="F20" s="2">
        <f>SUM(F16:F19)</f>
        <v>22219</v>
      </c>
      <c r="H20" s="26">
        <f>F20/D20</f>
        <v>22.788717948717949</v>
      </c>
      <c r="J20" s="10">
        <v>20</v>
      </c>
      <c r="K20">
        <f t="shared" si="5"/>
        <v>20</v>
      </c>
      <c r="L20">
        <v>150</v>
      </c>
      <c r="M20">
        <f t="shared" si="6"/>
        <v>3000</v>
      </c>
    </row>
    <row r="21" spans="1:14" ht="15" customHeight="1" x14ac:dyDescent="0.25">
      <c r="H21"/>
      <c r="J21" t="s">
        <v>71</v>
      </c>
      <c r="K21">
        <f>SUM(K18:K20)</f>
        <v>829</v>
      </c>
      <c r="M21">
        <f>SUM(M18:M20)</f>
        <v>16753</v>
      </c>
      <c r="N21" s="44">
        <f>M21/K21</f>
        <v>20.208685162846802</v>
      </c>
    </row>
    <row r="22" spans="1:14" ht="15" customHeight="1" x14ac:dyDescent="0.25">
      <c r="A22" s="20" t="s">
        <v>31</v>
      </c>
      <c r="D22" s="15">
        <f>$D$14</f>
        <v>726</v>
      </c>
      <c r="E22" s="1">
        <f>$H$14</f>
        <v>19.931129476584022</v>
      </c>
      <c r="F22">
        <f>D22*E22</f>
        <v>14470</v>
      </c>
      <c r="H22" s="21" t="s">
        <v>13</v>
      </c>
      <c r="J22" t="s">
        <v>75</v>
      </c>
      <c r="K22" s="15">
        <v>726</v>
      </c>
      <c r="M22" s="15">
        <v>14470</v>
      </c>
      <c r="N22"/>
    </row>
    <row r="23" spans="1:14" ht="15" customHeight="1" x14ac:dyDescent="0.25">
      <c r="A23" s="20" t="s">
        <v>38</v>
      </c>
      <c r="B23" s="13">
        <v>425</v>
      </c>
      <c r="D23">
        <f t="shared" ref="D23:D25" si="7">B23-C23</f>
        <v>425</v>
      </c>
      <c r="E23">
        <v>43</v>
      </c>
      <c r="F23">
        <f t="shared" ref="F23:F25" si="8">D23*E23</f>
        <v>18275</v>
      </c>
      <c r="H23" s="21" t="s">
        <v>16</v>
      </c>
      <c r="J23" t="s">
        <v>68</v>
      </c>
      <c r="K23" s="41">
        <f>K21-K22</f>
        <v>103</v>
      </c>
      <c r="M23" s="41">
        <f>M21-M22</f>
        <v>2283</v>
      </c>
      <c r="N23" s="48">
        <f>M23/K23</f>
        <v>22.16504854368932</v>
      </c>
    </row>
    <row r="24" spans="1:14" ht="15" customHeight="1" x14ac:dyDescent="0.25">
      <c r="A24" s="20" t="s">
        <v>15</v>
      </c>
      <c r="B24" s="13">
        <f>6*0</f>
        <v>0</v>
      </c>
      <c r="D24">
        <f t="shared" si="7"/>
        <v>0</v>
      </c>
      <c r="E24">
        <v>14</v>
      </c>
      <c r="F24">
        <f t="shared" si="8"/>
        <v>0</v>
      </c>
      <c r="H24" s="21" t="s">
        <v>14</v>
      </c>
    </row>
    <row r="25" spans="1:14" ht="15" customHeight="1" x14ac:dyDescent="0.25">
      <c r="A25" s="20" t="s">
        <v>28</v>
      </c>
      <c r="B25" s="23">
        <f>F6</f>
        <v>20</v>
      </c>
      <c r="D25">
        <f t="shared" si="7"/>
        <v>20</v>
      </c>
      <c r="E25">
        <v>68</v>
      </c>
      <c r="F25">
        <f t="shared" si="8"/>
        <v>1360</v>
      </c>
      <c r="H25" s="21"/>
      <c r="J25" s="42" t="s">
        <v>72</v>
      </c>
      <c r="K25" s="43"/>
      <c r="L25" s="43"/>
      <c r="M25" s="3"/>
      <c r="N25" s="45"/>
    </row>
    <row r="26" spans="1:14" ht="15" customHeight="1" x14ac:dyDescent="0.4">
      <c r="A26" s="20" t="s">
        <v>11</v>
      </c>
      <c r="D26" s="28">
        <f>SUM(D22:D25)</f>
        <v>1171</v>
      </c>
      <c r="F26" s="2">
        <f>SUM(F22:F25)</f>
        <v>34105</v>
      </c>
      <c r="H26" s="26">
        <f>F26/D26</f>
        <v>29.124679760888128</v>
      </c>
      <c r="J26" s="10">
        <v>411</v>
      </c>
      <c r="K26">
        <f>J26</f>
        <v>411</v>
      </c>
      <c r="L26">
        <v>17</v>
      </c>
      <c r="M26">
        <f>K26*L26</f>
        <v>6987</v>
      </c>
    </row>
    <row r="27" spans="1:14" ht="15" customHeight="1" x14ac:dyDescent="0.4">
      <c r="D27" s="2"/>
      <c r="F27" s="2"/>
      <c r="H27" s="4"/>
      <c r="J27" s="10">
        <v>410</v>
      </c>
      <c r="K27">
        <f t="shared" ref="K27:K28" si="9">J27</f>
        <v>410</v>
      </c>
      <c r="L27">
        <v>17</v>
      </c>
      <c r="M27">
        <f t="shared" ref="M27:M28" si="10">K27*L27</f>
        <v>6970</v>
      </c>
    </row>
    <row r="28" spans="1:14" ht="15" customHeight="1" x14ac:dyDescent="0.25">
      <c r="A28" s="25" t="s">
        <v>31</v>
      </c>
      <c r="D28" s="15">
        <f>$D$14</f>
        <v>726</v>
      </c>
      <c r="E28" s="1">
        <f>$H$14</f>
        <v>19.931129476584022</v>
      </c>
      <c r="F28">
        <f>D28*E28</f>
        <v>14470</v>
      </c>
      <c r="H28" s="33" t="s">
        <v>29</v>
      </c>
      <c r="J28" s="10">
        <v>30</v>
      </c>
      <c r="K28">
        <f t="shared" si="9"/>
        <v>30</v>
      </c>
      <c r="L28">
        <v>150</v>
      </c>
      <c r="M28">
        <f t="shared" si="10"/>
        <v>4500</v>
      </c>
    </row>
    <row r="29" spans="1:14" ht="15" customHeight="1" x14ac:dyDescent="0.25">
      <c r="A29" s="17" t="s">
        <v>42</v>
      </c>
      <c r="B29" s="19">
        <f>SUM($B$4:$B$5)</f>
        <v>212</v>
      </c>
      <c r="D29">
        <f t="shared" ref="D29:D31" si="11">B29-C29</f>
        <v>212</v>
      </c>
      <c r="E29">
        <v>43</v>
      </c>
      <c r="F29">
        <f t="shared" ref="F29:F31" si="12">D29*E29</f>
        <v>9116</v>
      </c>
      <c r="H29" s="33" t="s">
        <v>14</v>
      </c>
      <c r="J29" t="s">
        <v>71</v>
      </c>
      <c r="K29">
        <f>SUM(K26:K28)</f>
        <v>851</v>
      </c>
      <c r="M29">
        <f>SUM(M26:M28)</f>
        <v>18457</v>
      </c>
      <c r="N29" s="44">
        <f>M29/K29</f>
        <v>21.688601645123384</v>
      </c>
    </row>
    <row r="30" spans="1:14" ht="15" customHeight="1" x14ac:dyDescent="0.25">
      <c r="A30" s="32" t="s">
        <v>41</v>
      </c>
      <c r="B30" s="16">
        <f>B7</f>
        <v>0</v>
      </c>
      <c r="D30">
        <f t="shared" si="11"/>
        <v>0</v>
      </c>
      <c r="E30">
        <v>14</v>
      </c>
      <c r="F30">
        <f t="shared" si="12"/>
        <v>0</v>
      </c>
      <c r="H30" s="33" t="s">
        <v>30</v>
      </c>
      <c r="J30" t="s">
        <v>75</v>
      </c>
      <c r="K30" s="15">
        <v>726</v>
      </c>
      <c r="M30" s="15">
        <v>14470</v>
      </c>
      <c r="N30"/>
    </row>
    <row r="31" spans="1:14" ht="15" customHeight="1" x14ac:dyDescent="0.25">
      <c r="A31" s="18" t="s">
        <v>40</v>
      </c>
      <c r="B31" s="23">
        <f>B6</f>
        <v>0</v>
      </c>
      <c r="D31">
        <f t="shared" si="11"/>
        <v>0</v>
      </c>
      <c r="E31">
        <v>68</v>
      </c>
      <c r="F31">
        <f t="shared" si="12"/>
        <v>0</v>
      </c>
      <c r="H31" s="33"/>
      <c r="J31" t="s">
        <v>68</v>
      </c>
      <c r="K31" s="41">
        <f>K23</f>
        <v>103</v>
      </c>
      <c r="L31" s="49">
        <f>$N$23</f>
        <v>22.16504854368932</v>
      </c>
      <c r="M31" s="41">
        <f>K31*L31</f>
        <v>2283</v>
      </c>
    </row>
    <row r="32" spans="1:14" ht="15" customHeight="1" x14ac:dyDescent="0.4">
      <c r="A32" s="35" t="s">
        <v>11</v>
      </c>
      <c r="D32" s="36">
        <f>SUM(D28:D31)</f>
        <v>938</v>
      </c>
      <c r="F32" s="36">
        <f>SUM(F28:F31)</f>
        <v>23586</v>
      </c>
      <c r="H32" s="34">
        <f>F32/D32</f>
        <v>25.14498933901919</v>
      </c>
      <c r="J32" t="s">
        <v>73</v>
      </c>
      <c r="K32">
        <f>K29-K30-K31</f>
        <v>22</v>
      </c>
      <c r="M32">
        <f>M29-M30-M31</f>
        <v>1704</v>
      </c>
      <c r="N32" s="46">
        <f>M32/K32</f>
        <v>77.454545454545453</v>
      </c>
    </row>
    <row r="33" spans="1:8" customFormat="1" ht="15" customHeight="1" x14ac:dyDescent="0.4">
      <c r="A33" s="3"/>
      <c r="D33" s="2"/>
      <c r="F33" s="2"/>
      <c r="H33" s="4"/>
    </row>
    <row r="35" spans="1:8" customFormat="1" ht="15.75" x14ac:dyDescent="0.25">
      <c r="A35" s="37" t="s">
        <v>43</v>
      </c>
      <c r="B35" s="37"/>
      <c r="H35" s="5"/>
    </row>
    <row r="36" spans="1:8" customFormat="1" x14ac:dyDescent="0.25">
      <c r="A36" s="6" t="s">
        <v>64</v>
      </c>
      <c r="H36" s="5"/>
    </row>
  </sheetData>
  <mergeCells count="1">
    <mergeCell ref="A1:C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J7" sqref="J7"/>
    </sheetView>
  </sheetViews>
  <sheetFormatPr defaultRowHeight="15" x14ac:dyDescent="0.25"/>
  <cols>
    <col min="1" max="1" width="23.5703125" style="3" customWidth="1"/>
    <col min="2" max="2" width="8.42578125" bestFit="1" customWidth="1"/>
    <col min="3" max="3" width="4.85546875" bestFit="1" customWidth="1"/>
    <col min="4" max="4" width="11.28515625" bestFit="1" customWidth="1"/>
    <col min="5" max="5" width="15.140625" bestFit="1" customWidth="1"/>
    <col min="6" max="6" width="15.85546875" bestFit="1" customWidth="1"/>
    <col min="7" max="7" width="3.5703125" customWidth="1"/>
    <col min="8" max="8" width="9.7109375" style="5" customWidth="1"/>
    <col min="10" max="10" width="30.7109375" bestFit="1" customWidth="1"/>
    <col min="11" max="11" width="11.28515625" bestFit="1" customWidth="1"/>
    <col min="12" max="12" width="7.28515625" style="45" bestFit="1" customWidth="1"/>
    <col min="13" max="13" width="8.7109375" style="51" bestFit="1" customWidth="1"/>
    <col min="14" max="14" width="9.28515625" style="65" customWidth="1"/>
  </cols>
  <sheetData>
    <row r="1" spans="1:14" ht="15" customHeight="1" x14ac:dyDescent="0.25">
      <c r="A1" s="72" t="s">
        <v>18</v>
      </c>
      <c r="B1" s="72"/>
      <c r="C1" s="72"/>
    </row>
    <row r="2" spans="1:14" ht="15" customHeight="1" x14ac:dyDescent="0.25">
      <c r="A2" s="25" t="s">
        <v>62</v>
      </c>
      <c r="E2" s="20" t="s">
        <v>12</v>
      </c>
      <c r="F2" s="22"/>
    </row>
    <row r="3" spans="1:14" ht="15" customHeight="1" x14ac:dyDescent="0.25">
      <c r="A3"/>
      <c r="E3" s="20" t="s">
        <v>106</v>
      </c>
      <c r="F3" s="22"/>
      <c r="J3" t="s">
        <v>102</v>
      </c>
      <c r="K3" s="71">
        <v>11.3</v>
      </c>
    </row>
    <row r="4" spans="1:14" ht="15" customHeight="1" x14ac:dyDescent="0.25">
      <c r="A4"/>
      <c r="E4" s="20" t="s">
        <v>105</v>
      </c>
      <c r="F4" s="27" t="s">
        <v>103</v>
      </c>
      <c r="J4" t="s">
        <v>107</v>
      </c>
      <c r="K4" s="71">
        <f>$K$3+8</f>
        <v>19.3</v>
      </c>
    </row>
    <row r="5" spans="1:14" ht="15" customHeight="1" x14ac:dyDescent="0.25">
      <c r="A5" s="17" t="s">
        <v>26</v>
      </c>
      <c r="B5" s="10">
        <v>212</v>
      </c>
      <c r="E5" s="20" t="s">
        <v>34</v>
      </c>
      <c r="F5" s="27" t="s">
        <v>104</v>
      </c>
      <c r="J5" t="s">
        <v>108</v>
      </c>
      <c r="K5" s="71">
        <f>$K$3+16</f>
        <v>27.3</v>
      </c>
    </row>
    <row r="6" spans="1:14" ht="15" customHeight="1" x14ac:dyDescent="0.4">
      <c r="A6" s="17" t="s">
        <v>27</v>
      </c>
      <c r="B6" s="10">
        <v>60</v>
      </c>
      <c r="E6" s="20" t="s">
        <v>39</v>
      </c>
      <c r="F6" s="29">
        <v>1100</v>
      </c>
    </row>
    <row r="7" spans="1:14" ht="15" customHeight="1" x14ac:dyDescent="0.25">
      <c r="A7" s="18" t="s">
        <v>40</v>
      </c>
      <c r="B7" s="10">
        <v>0</v>
      </c>
      <c r="E7" s="18" t="s">
        <v>65</v>
      </c>
      <c r="F7" s="40">
        <v>30</v>
      </c>
    </row>
    <row r="8" spans="1:14" ht="15" customHeight="1" x14ac:dyDescent="0.25">
      <c r="A8" s="32" t="s">
        <v>35</v>
      </c>
      <c r="B8" s="16">
        <f>C8*6</f>
        <v>102</v>
      </c>
      <c r="C8" s="10">
        <v>17</v>
      </c>
      <c r="D8" t="s">
        <v>24</v>
      </c>
      <c r="E8" s="16" t="s">
        <v>63</v>
      </c>
      <c r="F8" s="39">
        <v>102</v>
      </c>
      <c r="J8" s="62" t="s">
        <v>86</v>
      </c>
    </row>
    <row r="9" spans="1:14" ht="15" customHeight="1" thickBot="1" x14ac:dyDescent="0.3">
      <c r="A9"/>
      <c r="J9" s="62" t="s">
        <v>66</v>
      </c>
      <c r="K9" s="50" t="s">
        <v>2</v>
      </c>
      <c r="L9" s="55" t="s">
        <v>85</v>
      </c>
      <c r="M9" s="55" t="s">
        <v>76</v>
      </c>
      <c r="N9" s="50" t="s">
        <v>9</v>
      </c>
    </row>
    <row r="10" spans="1:14" s="3" customFormat="1" ht="15" customHeight="1" thickTop="1" thickBot="1" x14ac:dyDescent="0.3">
      <c r="A10" s="8" t="s">
        <v>0</v>
      </c>
      <c r="B10" s="50" t="s">
        <v>1</v>
      </c>
      <c r="C10" s="50" t="s">
        <v>19</v>
      </c>
      <c r="D10" s="50" t="s">
        <v>2</v>
      </c>
      <c r="E10" s="55" t="s">
        <v>85</v>
      </c>
      <c r="F10" s="55" t="s">
        <v>76</v>
      </c>
      <c r="G10" s="50"/>
      <c r="H10" s="50" t="s">
        <v>9</v>
      </c>
      <c r="J10" s="42" t="s">
        <v>70</v>
      </c>
      <c r="K10"/>
      <c r="L10" s="45"/>
      <c r="M10" s="52"/>
      <c r="N10" s="66"/>
    </row>
    <row r="11" spans="1:14" ht="15" customHeight="1" thickTop="1" x14ac:dyDescent="0.25">
      <c r="A11" s="3" t="s">
        <v>45</v>
      </c>
      <c r="B11" s="10">
        <v>353</v>
      </c>
      <c r="C11" s="10">
        <v>0</v>
      </c>
      <c r="D11">
        <f>B11-C11</f>
        <v>353</v>
      </c>
      <c r="E11" s="61">
        <v>16.25</v>
      </c>
      <c r="F11" s="56">
        <f>D11*E11</f>
        <v>5736.25</v>
      </c>
      <c r="J11" s="3" t="s">
        <v>45</v>
      </c>
      <c r="K11" s="10">
        <v>461</v>
      </c>
      <c r="L11" s="61">
        <f>$E$11</f>
        <v>16.25</v>
      </c>
      <c r="M11" s="51">
        <f>K11*L11</f>
        <v>7491.25</v>
      </c>
    </row>
    <row r="12" spans="1:14" ht="15" customHeight="1" x14ac:dyDescent="0.25">
      <c r="A12" s="3" t="s">
        <v>46</v>
      </c>
      <c r="B12" s="10">
        <v>357</v>
      </c>
      <c r="C12" s="10">
        <v>0</v>
      </c>
      <c r="D12">
        <f t="shared" ref="D12:D14" si="0">B12-C12</f>
        <v>357</v>
      </c>
      <c r="E12" s="61">
        <v>16.25</v>
      </c>
      <c r="F12" s="56">
        <f t="shared" ref="F12:F14" si="1">D12*E12</f>
        <v>5801.25</v>
      </c>
      <c r="J12" s="3" t="s">
        <v>46</v>
      </c>
      <c r="K12" s="10">
        <v>425</v>
      </c>
      <c r="L12" s="61">
        <f>$E$12</f>
        <v>16.25</v>
      </c>
      <c r="M12" s="51">
        <f>K12*L12</f>
        <v>6906.25</v>
      </c>
    </row>
    <row r="13" spans="1:14" ht="15" customHeight="1" x14ac:dyDescent="0.25">
      <c r="A13" s="3" t="s">
        <v>47</v>
      </c>
      <c r="B13" s="10">
        <v>16</v>
      </c>
      <c r="C13" s="10">
        <v>0</v>
      </c>
      <c r="D13">
        <f t="shared" si="0"/>
        <v>16</v>
      </c>
      <c r="E13" s="61">
        <v>150</v>
      </c>
      <c r="F13" s="56">
        <f t="shared" si="1"/>
        <v>2400</v>
      </c>
      <c r="J13" s="3" t="s">
        <v>47</v>
      </c>
      <c r="K13" s="10">
        <v>52</v>
      </c>
      <c r="L13" s="61">
        <f>$E$13</f>
        <v>150</v>
      </c>
      <c r="M13" s="51">
        <f>K13*L13</f>
        <v>7800</v>
      </c>
    </row>
    <row r="14" spans="1:14" x14ac:dyDescent="0.25">
      <c r="A14" s="3" t="s">
        <v>10</v>
      </c>
      <c r="B14" s="10">
        <v>0</v>
      </c>
      <c r="D14">
        <f t="shared" si="0"/>
        <v>0</v>
      </c>
      <c r="E14" s="44">
        <f>$N$24</f>
        <v>21.439320388349515</v>
      </c>
      <c r="F14" s="56">
        <f t="shared" si="1"/>
        <v>0</v>
      </c>
      <c r="J14" t="s">
        <v>71</v>
      </c>
      <c r="K14">
        <f>SUM(K11:K13)</f>
        <v>938</v>
      </c>
      <c r="M14" s="51">
        <f>SUM(M11:M13)</f>
        <v>22197.5</v>
      </c>
    </row>
    <row r="15" spans="1:14" ht="15" customHeight="1" x14ac:dyDescent="0.4">
      <c r="A15" s="25" t="s">
        <v>31</v>
      </c>
      <c r="D15" s="30">
        <f>SUM(D11:D14)</f>
        <v>726</v>
      </c>
      <c r="E15" s="44"/>
      <c r="F15" s="57">
        <f>SUM(F11:F14)</f>
        <v>13937.5</v>
      </c>
      <c r="H15" s="31">
        <f>F15/D15</f>
        <v>19.197658402203857</v>
      </c>
      <c r="J15" s="47" t="s">
        <v>80</v>
      </c>
      <c r="K15" s="15">
        <f>$D$15</f>
        <v>726</v>
      </c>
      <c r="M15" s="53">
        <f>$F$15</f>
        <v>13937.5</v>
      </c>
      <c r="N15" s="67"/>
    </row>
    <row r="16" spans="1:14" ht="15" customHeight="1" x14ac:dyDescent="0.25">
      <c r="A16" s="3" t="s">
        <v>74</v>
      </c>
      <c r="E16" s="44"/>
      <c r="F16" s="56"/>
      <c r="J16" s="63" t="s">
        <v>81</v>
      </c>
      <c r="K16">
        <f>K14-K15</f>
        <v>212</v>
      </c>
      <c r="M16" s="51">
        <f>M14-M15</f>
        <v>8260</v>
      </c>
      <c r="N16" s="68">
        <f>M16/K16</f>
        <v>38.962264150943398</v>
      </c>
    </row>
    <row r="17" spans="1:14" ht="15" customHeight="1" x14ac:dyDescent="0.25">
      <c r="E17" s="44"/>
      <c r="F17" s="56"/>
    </row>
    <row r="18" spans="1:14" ht="15" customHeight="1" x14ac:dyDescent="0.25">
      <c r="A18" s="20" t="s">
        <v>31</v>
      </c>
      <c r="D18" s="15">
        <f>$D$15</f>
        <v>726</v>
      </c>
      <c r="E18" s="44">
        <f>$H$15</f>
        <v>19.197658402203857</v>
      </c>
      <c r="F18" s="56">
        <f>D18*E18</f>
        <v>13937.5</v>
      </c>
      <c r="H18" s="21" t="s">
        <v>13</v>
      </c>
      <c r="J18" s="42" t="s">
        <v>69</v>
      </c>
      <c r="M18" s="52"/>
      <c r="N18" s="66"/>
    </row>
    <row r="19" spans="1:14" ht="15" customHeight="1" x14ac:dyDescent="0.25">
      <c r="A19" s="20" t="s">
        <v>37</v>
      </c>
      <c r="B19" s="13">
        <v>0</v>
      </c>
      <c r="D19">
        <f t="shared" ref="D19:D20" si="2">B19-C19</f>
        <v>0</v>
      </c>
      <c r="E19" s="44">
        <f>$N$16</f>
        <v>38.962264150943398</v>
      </c>
      <c r="F19" s="56">
        <f>D19*E19</f>
        <v>0</v>
      </c>
      <c r="H19" s="21" t="s">
        <v>17</v>
      </c>
      <c r="J19" s="3" t="s">
        <v>45</v>
      </c>
      <c r="K19" s="10">
        <v>404</v>
      </c>
      <c r="L19" s="61">
        <f>$E$11</f>
        <v>16.25</v>
      </c>
      <c r="M19" s="51">
        <f>K19*L19</f>
        <v>6565</v>
      </c>
    </row>
    <row r="20" spans="1:14" ht="15" customHeight="1" x14ac:dyDescent="0.25">
      <c r="A20" s="20" t="s">
        <v>10</v>
      </c>
      <c r="B20" s="16">
        <f>F8</f>
        <v>102</v>
      </c>
      <c r="D20">
        <f t="shared" si="2"/>
        <v>102</v>
      </c>
      <c r="E20" s="44">
        <f>$N$24</f>
        <v>21.439320388349515</v>
      </c>
      <c r="F20" s="56">
        <f t="shared" ref="F20" si="3">D20*E20</f>
        <v>2186.8106796116504</v>
      </c>
      <c r="H20" s="21" t="s">
        <v>14</v>
      </c>
      <c r="J20" s="3" t="s">
        <v>46</v>
      </c>
      <c r="K20" s="10">
        <v>405</v>
      </c>
      <c r="L20" s="61">
        <f>$E$12</f>
        <v>16.25</v>
      </c>
      <c r="M20" s="51">
        <f t="shared" ref="M20:M21" si="4">K20*L20</f>
        <v>6581.25</v>
      </c>
    </row>
    <row r="21" spans="1:14" ht="15" customHeight="1" x14ac:dyDescent="0.4">
      <c r="A21" s="20" t="s">
        <v>11</v>
      </c>
      <c r="D21" s="2">
        <f>SUM(D18:D20)</f>
        <v>828</v>
      </c>
      <c r="E21" s="70">
        <f>F21/D21</f>
        <v>19.473805168613104</v>
      </c>
      <c r="F21" s="58">
        <f>SUM(F17:F20)</f>
        <v>16124.31067961165</v>
      </c>
      <c r="H21" s="26">
        <f>F21/D21</f>
        <v>19.473805168613104</v>
      </c>
      <c r="J21" s="3" t="s">
        <v>47</v>
      </c>
      <c r="K21" s="10">
        <v>20</v>
      </c>
      <c r="L21" s="61">
        <f>$E$13</f>
        <v>150</v>
      </c>
      <c r="M21" s="51">
        <f t="shared" si="4"/>
        <v>3000</v>
      </c>
    </row>
    <row r="22" spans="1:14" ht="15" customHeight="1" x14ac:dyDescent="0.25">
      <c r="E22" s="44"/>
      <c r="F22" s="56"/>
      <c r="H22"/>
      <c r="J22" t="s">
        <v>71</v>
      </c>
      <c r="K22">
        <f>SUM(K19:K21)</f>
        <v>829</v>
      </c>
      <c r="M22" s="51">
        <f>SUM(M19:M21)</f>
        <v>16146.25</v>
      </c>
    </row>
    <row r="23" spans="1:14" ht="15" customHeight="1" x14ac:dyDescent="0.25">
      <c r="A23" s="20" t="s">
        <v>31</v>
      </c>
      <c r="D23" s="15">
        <f>$D$15</f>
        <v>726</v>
      </c>
      <c r="E23" s="44">
        <f>$H$15</f>
        <v>19.197658402203857</v>
      </c>
      <c r="F23" s="56">
        <f>D23*E23</f>
        <v>13937.5</v>
      </c>
      <c r="H23" s="21" t="s">
        <v>13</v>
      </c>
      <c r="J23" s="47" t="s">
        <v>80</v>
      </c>
      <c r="K23" s="15">
        <f>$D$15</f>
        <v>726</v>
      </c>
      <c r="M23" s="53">
        <v>13938</v>
      </c>
      <c r="N23" s="67"/>
    </row>
    <row r="24" spans="1:14" ht="15" customHeight="1" x14ac:dyDescent="0.25">
      <c r="A24" s="20" t="s">
        <v>38</v>
      </c>
      <c r="B24" s="13">
        <v>380</v>
      </c>
      <c r="D24">
        <f t="shared" ref="D24:D26" si="5">B24-C24</f>
        <v>380</v>
      </c>
      <c r="E24" s="44">
        <f>$N$16</f>
        <v>38.962264150943398</v>
      </c>
      <c r="F24" s="56">
        <f t="shared" ref="F24:F26" si="6">D24*E24</f>
        <v>14805.66037735849</v>
      </c>
      <c r="H24" s="21" t="s">
        <v>16</v>
      </c>
      <c r="J24" s="63" t="s">
        <v>82</v>
      </c>
      <c r="K24" s="41">
        <f>K22-K23</f>
        <v>103</v>
      </c>
      <c r="M24" s="54">
        <f>M22-M23</f>
        <v>2208.25</v>
      </c>
      <c r="N24" s="69">
        <f>M24/K24</f>
        <v>21.439320388349515</v>
      </c>
    </row>
    <row r="25" spans="1:14" ht="15" customHeight="1" x14ac:dyDescent="0.25">
      <c r="A25" s="20" t="s">
        <v>15</v>
      </c>
      <c r="B25" s="13">
        <f>6*0</f>
        <v>0</v>
      </c>
      <c r="D25">
        <f t="shared" si="5"/>
        <v>0</v>
      </c>
      <c r="E25" s="44">
        <f>$N$24</f>
        <v>21.439320388349515</v>
      </c>
      <c r="F25" s="56">
        <f t="shared" si="6"/>
        <v>0</v>
      </c>
      <c r="H25" s="21" t="s">
        <v>14</v>
      </c>
    </row>
    <row r="26" spans="1:14" ht="15" customHeight="1" x14ac:dyDescent="0.25">
      <c r="A26" s="20" t="s">
        <v>28</v>
      </c>
      <c r="B26" s="23">
        <f>F7</f>
        <v>30</v>
      </c>
      <c r="D26">
        <f t="shared" si="5"/>
        <v>30</v>
      </c>
      <c r="E26" s="44">
        <f>N33</f>
        <v>77.068181818181813</v>
      </c>
      <c r="F26" s="56">
        <f t="shared" si="6"/>
        <v>2312.0454545454545</v>
      </c>
      <c r="H26" s="21"/>
      <c r="J26" s="42" t="s">
        <v>72</v>
      </c>
      <c r="L26"/>
      <c r="M26" s="52"/>
      <c r="N26" s="66"/>
    </row>
    <row r="27" spans="1:14" ht="15" customHeight="1" x14ac:dyDescent="0.4">
      <c r="A27" s="20" t="s">
        <v>11</v>
      </c>
      <c r="D27" s="28">
        <f>SUM(D23:D26)</f>
        <v>1136</v>
      </c>
      <c r="E27" s="70">
        <f>F27/D27</f>
        <v>27.337329077380236</v>
      </c>
      <c r="F27" s="58">
        <f>SUM(F23:F26)</f>
        <v>31055.205831903946</v>
      </c>
      <c r="H27" s="26">
        <f>F27/D27</f>
        <v>27.337329077380236</v>
      </c>
      <c r="J27" s="3" t="s">
        <v>45</v>
      </c>
      <c r="K27" s="10">
        <v>411</v>
      </c>
      <c r="L27" s="61">
        <f>$E$11</f>
        <v>16.25</v>
      </c>
      <c r="M27" s="51">
        <f>K27*L27</f>
        <v>6678.75</v>
      </c>
    </row>
    <row r="28" spans="1:14" ht="15" customHeight="1" x14ac:dyDescent="0.4">
      <c r="D28" s="2"/>
      <c r="E28" s="44"/>
      <c r="F28" s="58"/>
      <c r="H28" s="4"/>
      <c r="J28" s="3" t="s">
        <v>46</v>
      </c>
      <c r="K28" s="10">
        <v>410</v>
      </c>
      <c r="L28" s="61">
        <f>$E$12</f>
        <v>16.25</v>
      </c>
      <c r="M28" s="51">
        <f t="shared" ref="M28:M29" si="7">K28*L28</f>
        <v>6662.5</v>
      </c>
    </row>
    <row r="29" spans="1:14" ht="15" customHeight="1" x14ac:dyDescent="0.25">
      <c r="A29" s="25" t="s">
        <v>31</v>
      </c>
      <c r="D29" s="15">
        <f>$D$15</f>
        <v>726</v>
      </c>
      <c r="E29" s="44">
        <f>$H$15</f>
        <v>19.197658402203857</v>
      </c>
      <c r="F29" s="56">
        <f>D29*E29</f>
        <v>13937.5</v>
      </c>
      <c r="H29" s="33" t="s">
        <v>29</v>
      </c>
      <c r="J29" s="3" t="s">
        <v>47</v>
      </c>
      <c r="K29" s="10">
        <v>30</v>
      </c>
      <c r="L29" s="61">
        <f>$E$13</f>
        <v>150</v>
      </c>
      <c r="M29" s="51">
        <f t="shared" si="7"/>
        <v>4500</v>
      </c>
    </row>
    <row r="30" spans="1:14" ht="15" customHeight="1" x14ac:dyDescent="0.25">
      <c r="A30" s="17" t="s">
        <v>42</v>
      </c>
      <c r="B30" s="19">
        <f>SUM($B$5:$B$6)</f>
        <v>272</v>
      </c>
      <c r="D30">
        <f t="shared" ref="D30:D32" si="8">B30-C30</f>
        <v>272</v>
      </c>
      <c r="E30" s="44">
        <f>$N$16</f>
        <v>38.962264150943398</v>
      </c>
      <c r="F30" s="56">
        <f t="shared" ref="F30:F32" si="9">D30*E30</f>
        <v>10597.735849056604</v>
      </c>
      <c r="H30" s="33" t="s">
        <v>14</v>
      </c>
      <c r="J30" t="s">
        <v>71</v>
      </c>
      <c r="K30">
        <f>SUM(K27:K29)</f>
        <v>851</v>
      </c>
      <c r="M30" s="51">
        <f>SUM(M27:M29)</f>
        <v>17841.25</v>
      </c>
    </row>
    <row r="31" spans="1:14" ht="15" customHeight="1" x14ac:dyDescent="0.25">
      <c r="A31" s="32" t="s">
        <v>41</v>
      </c>
      <c r="B31" s="16">
        <f>B8</f>
        <v>102</v>
      </c>
      <c r="D31">
        <f t="shared" si="8"/>
        <v>102</v>
      </c>
      <c r="E31" s="44">
        <f>$N$24</f>
        <v>21.439320388349515</v>
      </c>
      <c r="F31" s="56">
        <f t="shared" si="9"/>
        <v>2186.8106796116504</v>
      </c>
      <c r="H31" s="33" t="s">
        <v>30</v>
      </c>
      <c r="J31" s="47" t="s">
        <v>80</v>
      </c>
      <c r="K31" s="15">
        <f>$D$15</f>
        <v>726</v>
      </c>
      <c r="M31" s="53">
        <f>$F$15</f>
        <v>13937.5</v>
      </c>
      <c r="N31" s="67"/>
    </row>
    <row r="32" spans="1:14" ht="15" customHeight="1" x14ac:dyDescent="0.25">
      <c r="A32" s="18" t="s">
        <v>40</v>
      </c>
      <c r="B32" s="23">
        <f>B7</f>
        <v>0</v>
      </c>
      <c r="D32">
        <f t="shared" si="8"/>
        <v>0</v>
      </c>
      <c r="E32" s="44">
        <f>$N$33</f>
        <v>77.068181818181813</v>
      </c>
      <c r="F32" s="56">
        <f t="shared" si="9"/>
        <v>0</v>
      </c>
      <c r="H32" s="33"/>
      <c r="J32" t="s">
        <v>83</v>
      </c>
      <c r="K32" s="41">
        <f>$K$24</f>
        <v>103</v>
      </c>
      <c r="M32" s="54">
        <f>$M$24</f>
        <v>2208.25</v>
      </c>
    </row>
    <row r="33" spans="1:14" ht="15" customHeight="1" x14ac:dyDescent="0.4">
      <c r="A33" s="35" t="s">
        <v>11</v>
      </c>
      <c r="D33" s="36">
        <f>SUM(D29:D32)</f>
        <v>1100</v>
      </c>
      <c r="E33" s="70">
        <f>F33/D33</f>
        <v>24.292769571516597</v>
      </c>
      <c r="F33" s="59">
        <f>SUM(F29:F32)</f>
        <v>26722.046528668256</v>
      </c>
      <c r="H33" s="34">
        <f>F33/D33</f>
        <v>24.292769571516597</v>
      </c>
      <c r="J33" s="63" t="s">
        <v>84</v>
      </c>
      <c r="K33">
        <f>K30-K31-K32</f>
        <v>22</v>
      </c>
      <c r="M33" s="51">
        <f>M30-M31-M32</f>
        <v>1695.5</v>
      </c>
      <c r="N33" s="68">
        <f>M33/K33</f>
        <v>77.068181818181813</v>
      </c>
    </row>
    <row r="34" spans="1:14" ht="15" customHeight="1" x14ac:dyDescent="0.4">
      <c r="D34" s="2"/>
      <c r="F34" s="2"/>
      <c r="H34" s="4"/>
      <c r="N34" s="67"/>
    </row>
    <row r="35" spans="1:14" ht="15.75" x14ac:dyDescent="0.25">
      <c r="A35" s="37" t="s">
        <v>43</v>
      </c>
      <c r="B35" s="37"/>
      <c r="N35" s="67"/>
    </row>
    <row r="36" spans="1:14" x14ac:dyDescent="0.25">
      <c r="A36" s="60" t="s">
        <v>79</v>
      </c>
      <c r="N36" s="67"/>
    </row>
    <row r="37" spans="1:14" x14ac:dyDescent="0.25">
      <c r="A37" s="64" t="s">
        <v>78</v>
      </c>
    </row>
    <row r="38" spans="1:14" x14ac:dyDescent="0.25">
      <c r="A38" s="63" t="s">
        <v>77</v>
      </c>
    </row>
  </sheetData>
  <mergeCells count="1">
    <mergeCell ref="A1:C1"/>
  </mergeCells>
  <pageMargins left="0.25" right="0.25" top="0.75" bottom="0.75" header="0.3" footer="0.3"/>
  <pageSetup scale="80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9" sqref="A9"/>
    </sheetView>
  </sheetViews>
  <sheetFormatPr defaultRowHeight="15" x14ac:dyDescent="0.25"/>
  <cols>
    <col min="1" max="1" width="9.42578125" style="12" bestFit="1" customWidth="1"/>
    <col min="2" max="2" width="8.28515625" style="38" bestFit="1" customWidth="1"/>
    <col min="3" max="5" width="9.140625" style="38"/>
    <col min="6" max="6" width="14.5703125" style="38" bestFit="1" customWidth="1"/>
    <col min="7" max="7" width="18.28515625" style="38" bestFit="1" customWidth="1"/>
    <col min="9" max="9" width="11.42578125" style="38" bestFit="1" customWidth="1"/>
    <col min="10" max="10" width="14.5703125" style="38" bestFit="1" customWidth="1"/>
    <col min="11" max="11" width="18.28515625" style="38" bestFit="1" customWidth="1"/>
  </cols>
  <sheetData>
    <row r="1" spans="1:11" s="3" customFormat="1" x14ac:dyDescent="0.25">
      <c r="A1" s="12" t="s">
        <v>60</v>
      </c>
      <c r="B1" s="5" t="s">
        <v>51</v>
      </c>
      <c r="C1" s="5" t="s">
        <v>49</v>
      </c>
      <c r="D1" s="5" t="s">
        <v>50</v>
      </c>
      <c r="E1" s="5" t="s">
        <v>52</v>
      </c>
      <c r="F1" s="5" t="s">
        <v>53</v>
      </c>
      <c r="G1" s="5" t="s">
        <v>54</v>
      </c>
      <c r="I1" s="5" t="s">
        <v>61</v>
      </c>
      <c r="J1" s="5" t="s">
        <v>53</v>
      </c>
      <c r="K1" s="5" t="s">
        <v>54</v>
      </c>
    </row>
    <row r="2" spans="1:11" x14ac:dyDescent="0.25">
      <c r="F2" s="38" t="s">
        <v>55</v>
      </c>
      <c r="G2" s="38" t="s">
        <v>56</v>
      </c>
      <c r="J2" s="38" t="s">
        <v>55</v>
      </c>
      <c r="K2" s="38" t="s">
        <v>56</v>
      </c>
    </row>
    <row r="4" spans="1:11" x14ac:dyDescent="0.25">
      <c r="A4" s="12" t="s">
        <v>48</v>
      </c>
      <c r="B4" s="38" t="s">
        <v>57</v>
      </c>
      <c r="C4" s="38">
        <v>56</v>
      </c>
      <c r="D4" s="38">
        <v>56</v>
      </c>
      <c r="E4" s="38">
        <v>3600</v>
      </c>
      <c r="F4" s="38">
        <f>E4*C4*0.0043</f>
        <v>866.88</v>
      </c>
      <c r="G4" s="38">
        <f>E4*D4*0.000947</f>
        <v>190.9152</v>
      </c>
      <c r="I4" s="38">
        <f>E4*0.9</f>
        <v>3240</v>
      </c>
      <c r="J4" s="38">
        <f>I4*D4*0.0043</f>
        <v>780.19200000000001</v>
      </c>
      <c r="K4" s="38">
        <f>I4*D4*0.000947</f>
        <v>171.82368</v>
      </c>
    </row>
    <row r="5" spans="1:11" x14ac:dyDescent="0.25">
      <c r="A5" s="12" t="s">
        <v>48</v>
      </c>
      <c r="B5" s="38" t="s">
        <v>59</v>
      </c>
      <c r="C5" s="38">
        <v>53</v>
      </c>
      <c r="D5" s="38">
        <v>54</v>
      </c>
      <c r="E5" s="38">
        <f>$E$4</f>
        <v>3600</v>
      </c>
      <c r="F5" s="38">
        <f>E5*C5*0.0043</f>
        <v>820.44</v>
      </c>
      <c r="G5" s="38">
        <f>E5*D5*0.000947</f>
        <v>184.0968</v>
      </c>
      <c r="I5" s="38">
        <f>$I$4</f>
        <v>3240</v>
      </c>
      <c r="J5" s="38">
        <f t="shared" ref="J5:J7" si="0">I5*D5*0.0043</f>
        <v>752.32799999999997</v>
      </c>
      <c r="K5" s="38">
        <f t="shared" ref="K5:K7" si="1">I5*D5*0.000947</f>
        <v>165.68711999999999</v>
      </c>
    </row>
    <row r="7" spans="1:11" x14ac:dyDescent="0.25">
      <c r="A7" s="12" t="s">
        <v>58</v>
      </c>
      <c r="B7" s="38">
        <v>4115</v>
      </c>
      <c r="C7" s="38">
        <v>52</v>
      </c>
      <c r="D7" s="38">
        <v>49</v>
      </c>
      <c r="E7" s="38">
        <f>$E$4</f>
        <v>3600</v>
      </c>
      <c r="F7" s="38">
        <f>E7*C7*0.0043</f>
        <v>804.96</v>
      </c>
      <c r="G7" s="38">
        <f>E7*D7*0.000947</f>
        <v>167.05080000000001</v>
      </c>
      <c r="I7" s="38">
        <f>$I$4</f>
        <v>3240</v>
      </c>
      <c r="J7" s="38">
        <f t="shared" si="0"/>
        <v>682.66800000000001</v>
      </c>
      <c r="K7" s="38">
        <f t="shared" si="1"/>
        <v>150.34572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RoyMarsh</vt:lpstr>
      <vt:lpstr>20180802</vt:lpstr>
      <vt:lpstr>20190305</vt:lpstr>
      <vt:lpstr>20190324</vt:lpstr>
      <vt:lpstr>TestTrial</vt:lpstr>
      <vt:lpstr>Props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2019-04-05T21:30:12Z</cp:lastPrinted>
  <dcterms:created xsi:type="dcterms:W3CDTF">2018-07-17T20:35:52Z</dcterms:created>
  <dcterms:modified xsi:type="dcterms:W3CDTF">2019-05-10T19:39:55Z</dcterms:modified>
</cp:coreProperties>
</file>